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35" windowWidth="19440" windowHeight="9795"/>
  </bookViews>
  <sheets>
    <sheet name="Anexa 1" sheetId="29" r:id="rId1"/>
    <sheet name="Anexa 2" sheetId="30" r:id="rId2"/>
    <sheet name="Anexa 3" sheetId="31" r:id="rId3"/>
    <sheet name="Centralizator" sheetId="32" r:id="rId4"/>
  </sheets>
  <calcPr calcId="125725"/>
</workbook>
</file>

<file path=xl/calcChain.xml><?xml version="1.0" encoding="utf-8"?>
<calcChain xmlns="http://schemas.openxmlformats.org/spreadsheetml/2006/main">
  <c r="F47" i="30"/>
  <c r="F38"/>
  <c r="F16"/>
  <c r="F10"/>
  <c r="N10"/>
  <c r="H9" i="32"/>
  <c r="S498" i="29"/>
  <c r="H16" i="32" s="1"/>
  <c r="T491" i="29"/>
  <c r="T498" s="1"/>
  <c r="I16" i="32" s="1"/>
  <c r="R260" i="29"/>
  <c r="R84"/>
  <c r="R85"/>
  <c r="R86"/>
  <c r="R87"/>
  <c r="R88"/>
  <c r="R89"/>
  <c r="R90"/>
  <c r="R91"/>
  <c r="R92"/>
  <c r="R93"/>
  <c r="R94"/>
  <c r="R95"/>
  <c r="R96"/>
  <c r="R97"/>
  <c r="R98"/>
  <c r="R99"/>
  <c r="R100"/>
  <c r="R101"/>
  <c r="R102"/>
  <c r="R103"/>
  <c r="R104"/>
  <c r="R105"/>
  <c r="R106"/>
  <c r="R107"/>
  <c r="R108"/>
  <c r="R109"/>
  <c r="R110"/>
  <c r="R111"/>
  <c r="R112"/>
  <c r="R113"/>
  <c r="R114"/>
  <c r="R115"/>
  <c r="R116"/>
  <c r="R117"/>
  <c r="R118"/>
  <c r="R119"/>
  <c r="R120"/>
  <c r="R121"/>
  <c r="R122"/>
  <c r="R123"/>
  <c r="R124"/>
  <c r="R125"/>
  <c r="R126"/>
  <c r="R127"/>
  <c r="R128"/>
  <c r="R129"/>
  <c r="R130"/>
  <c r="R131"/>
  <c r="R132"/>
  <c r="R133"/>
  <c r="R134"/>
  <c r="R135"/>
  <c r="R136"/>
  <c r="R137"/>
  <c r="R138"/>
  <c r="R139"/>
  <c r="R140"/>
  <c r="R141"/>
  <c r="R142"/>
  <c r="R143"/>
  <c r="R144"/>
  <c r="R145"/>
  <c r="R146"/>
  <c r="R147"/>
  <c r="R148"/>
  <c r="R149"/>
  <c r="R150"/>
  <c r="R151"/>
  <c r="R152"/>
  <c r="R153"/>
  <c r="R154"/>
  <c r="R155"/>
  <c r="R156"/>
  <c r="R157"/>
  <c r="R158"/>
  <c r="R159"/>
  <c r="R160"/>
  <c r="R161"/>
  <c r="R162"/>
  <c r="R163"/>
  <c r="R164"/>
  <c r="R165"/>
  <c r="R166"/>
  <c r="R167"/>
  <c r="R168"/>
  <c r="R169"/>
  <c r="R170"/>
  <c r="R171"/>
  <c r="R172"/>
  <c r="R173"/>
  <c r="R174"/>
  <c r="R175"/>
  <c r="R176"/>
  <c r="R177"/>
  <c r="R178"/>
  <c r="R179"/>
  <c r="R180"/>
  <c r="R181"/>
  <c r="R182"/>
  <c r="R183"/>
  <c r="R184"/>
  <c r="R185"/>
  <c r="R186"/>
  <c r="R187"/>
  <c r="R188"/>
  <c r="R189"/>
  <c r="R190"/>
  <c r="R191"/>
  <c r="R192"/>
  <c r="R193"/>
  <c r="R194"/>
  <c r="R196"/>
  <c r="R197"/>
  <c r="R198"/>
  <c r="R199"/>
  <c r="R200"/>
  <c r="R201"/>
  <c r="R202"/>
  <c r="R203"/>
  <c r="R204"/>
  <c r="R205"/>
  <c r="R206"/>
  <c r="R207"/>
  <c r="R208"/>
  <c r="R209"/>
  <c r="R210"/>
  <c r="R211"/>
  <c r="R212"/>
  <c r="R213"/>
  <c r="R214"/>
  <c r="R215"/>
  <c r="R216"/>
  <c r="R217"/>
  <c r="R218"/>
  <c r="R219"/>
  <c r="R221"/>
  <c r="R222"/>
  <c r="R223"/>
  <c r="R224"/>
  <c r="R225"/>
  <c r="R226"/>
  <c r="R227"/>
  <c r="R228"/>
  <c r="R229"/>
  <c r="R230"/>
  <c r="R231"/>
  <c r="R232"/>
  <c r="R233"/>
  <c r="R234"/>
  <c r="R235"/>
  <c r="R236"/>
  <c r="R237"/>
  <c r="R238"/>
  <c r="R239"/>
  <c r="R240"/>
  <c r="R241"/>
  <c r="R242"/>
  <c r="R243"/>
  <c r="R244"/>
  <c r="R245"/>
  <c r="R246"/>
  <c r="R247"/>
  <c r="R248"/>
  <c r="R249"/>
  <c r="R250"/>
  <c r="R251"/>
  <c r="R252"/>
  <c r="R253"/>
  <c r="R254"/>
  <c r="R255"/>
  <c r="R256"/>
  <c r="R257"/>
  <c r="R258"/>
  <c r="R259"/>
  <c r="R83"/>
  <c r="Q220"/>
  <c r="Q195"/>
  <c r="H220"/>
  <c r="H195"/>
  <c r="R322"/>
  <c r="R323"/>
  <c r="R324"/>
  <c r="R325"/>
  <c r="R326"/>
  <c r="R327"/>
  <c r="R328"/>
  <c r="R329"/>
  <c r="R330"/>
  <c r="R331"/>
  <c r="R332"/>
  <c r="R333"/>
  <c r="R334"/>
  <c r="R335"/>
  <c r="R336"/>
  <c r="R337"/>
  <c r="R338"/>
  <c r="R339"/>
  <c r="R340"/>
  <c r="R341"/>
  <c r="R342"/>
  <c r="R343"/>
  <c r="R344"/>
  <c r="R345"/>
  <c r="R346"/>
  <c r="R347"/>
  <c r="R348"/>
  <c r="R349"/>
  <c r="R350"/>
  <c r="R351"/>
  <c r="R352"/>
  <c r="R353"/>
  <c r="R354"/>
  <c r="R355"/>
  <c r="R356"/>
  <c r="R357"/>
  <c r="R358"/>
  <c r="R359"/>
  <c r="R360"/>
  <c r="R361"/>
  <c r="R362"/>
  <c r="R363"/>
  <c r="R364"/>
  <c r="R365"/>
  <c r="R366"/>
  <c r="R367"/>
  <c r="R368"/>
  <c r="R369"/>
  <c r="R370"/>
  <c r="R371"/>
  <c r="R372"/>
  <c r="R373"/>
  <c r="R374"/>
  <c r="R375"/>
  <c r="R376"/>
  <c r="R377"/>
  <c r="R378"/>
  <c r="R379"/>
  <c r="R380"/>
  <c r="R381"/>
  <c r="R382"/>
  <c r="R383"/>
  <c r="R384"/>
  <c r="R385"/>
  <c r="R386"/>
  <c r="R387"/>
  <c r="R388"/>
  <c r="R389"/>
  <c r="R390"/>
  <c r="R391"/>
  <c r="R392"/>
  <c r="R393"/>
  <c r="R394"/>
  <c r="R321"/>
  <c r="R296"/>
  <c r="R297"/>
  <c r="R298"/>
  <c r="R299"/>
  <c r="R300"/>
  <c r="R301"/>
  <c r="R302"/>
  <c r="R303"/>
  <c r="R304"/>
  <c r="R305"/>
  <c r="R306"/>
  <c r="R307"/>
  <c r="R308"/>
  <c r="R309"/>
  <c r="R310"/>
  <c r="R311"/>
  <c r="R312"/>
  <c r="R313"/>
  <c r="R314"/>
  <c r="R315"/>
  <c r="R316"/>
  <c r="R317"/>
  <c r="R318"/>
  <c r="R319"/>
  <c r="R280"/>
  <c r="R281"/>
  <c r="R282"/>
  <c r="R283"/>
  <c r="R284"/>
  <c r="R285"/>
  <c r="R286"/>
  <c r="R287"/>
  <c r="R288"/>
  <c r="R289"/>
  <c r="R290"/>
  <c r="R291"/>
  <c r="R292"/>
  <c r="R293"/>
  <c r="R294"/>
  <c r="R295"/>
  <c r="R267"/>
  <c r="R268"/>
  <c r="R269"/>
  <c r="R270"/>
  <c r="R271"/>
  <c r="R272"/>
  <c r="R273"/>
  <c r="R274"/>
  <c r="R275"/>
  <c r="R276"/>
  <c r="R277"/>
  <c r="R278"/>
  <c r="R279"/>
  <c r="R266"/>
  <c r="H396"/>
  <c r="H417"/>
  <c r="H469"/>
  <c r="H484"/>
  <c r="H498"/>
  <c r="R507"/>
  <c r="R508"/>
  <c r="R509"/>
  <c r="R510"/>
  <c r="R511"/>
  <c r="R512"/>
  <c r="R513"/>
  <c r="R514"/>
  <c r="R515"/>
  <c r="R516"/>
  <c r="R517"/>
  <c r="R518"/>
  <c r="R519"/>
  <c r="R520"/>
  <c r="R521"/>
  <c r="R522"/>
  <c r="R523"/>
  <c r="R524"/>
  <c r="R525"/>
  <c r="R526"/>
  <c r="R527"/>
  <c r="R528"/>
  <c r="R529"/>
  <c r="R530"/>
  <c r="R531"/>
  <c r="R532"/>
  <c r="R533"/>
  <c r="R534"/>
  <c r="R535"/>
  <c r="R536"/>
  <c r="R537"/>
  <c r="R538"/>
  <c r="R539"/>
  <c r="R540"/>
  <c r="R541"/>
  <c r="R542"/>
  <c r="R543"/>
  <c r="R544"/>
  <c r="R545"/>
  <c r="R546"/>
  <c r="R547"/>
  <c r="R548"/>
  <c r="R549"/>
  <c r="R550"/>
  <c r="R551"/>
  <c r="R552"/>
  <c r="R553"/>
  <c r="R554"/>
  <c r="R555"/>
  <c r="R556"/>
  <c r="R557"/>
  <c r="R558"/>
  <c r="R559"/>
  <c r="R560"/>
  <c r="R561"/>
  <c r="R562"/>
  <c r="R563"/>
  <c r="R564"/>
  <c r="R565"/>
  <c r="R566"/>
  <c r="R567"/>
  <c r="R568"/>
  <c r="R569"/>
  <c r="R570"/>
  <c r="R571"/>
  <c r="R572"/>
  <c r="R573"/>
  <c r="R574"/>
  <c r="R575"/>
  <c r="R576"/>
  <c r="R577"/>
  <c r="R578"/>
  <c r="R579"/>
  <c r="R580"/>
  <c r="R581"/>
  <c r="R582"/>
  <c r="R583"/>
  <c r="R584"/>
  <c r="R585"/>
  <c r="R586"/>
  <c r="R587"/>
  <c r="R588"/>
  <c r="R589"/>
  <c r="R590"/>
  <c r="R591"/>
  <c r="R592"/>
  <c r="R593"/>
  <c r="R594"/>
  <c r="R595"/>
  <c r="R596"/>
  <c r="R597"/>
  <c r="R598"/>
  <c r="R599"/>
  <c r="R600"/>
  <c r="R601"/>
  <c r="R602"/>
  <c r="R603"/>
  <c r="R604"/>
  <c r="R605"/>
  <c r="R606"/>
  <c r="R607"/>
  <c r="R608"/>
  <c r="R609"/>
  <c r="R610"/>
  <c r="R611"/>
  <c r="R612"/>
  <c r="R613"/>
  <c r="R614"/>
  <c r="R615"/>
  <c r="R616"/>
  <c r="R617"/>
  <c r="R618"/>
  <c r="R619"/>
  <c r="R620"/>
  <c r="R621"/>
  <c r="R622"/>
  <c r="R623"/>
  <c r="R624"/>
  <c r="R625"/>
  <c r="R626"/>
  <c r="R627"/>
  <c r="R628"/>
  <c r="R629"/>
  <c r="R630"/>
  <c r="R631"/>
  <c r="R632"/>
  <c r="R633"/>
  <c r="R634"/>
  <c r="R635"/>
  <c r="R636"/>
  <c r="R637"/>
  <c r="R638"/>
  <c r="R639"/>
  <c r="R640"/>
  <c r="R641"/>
  <c r="R642"/>
  <c r="R643"/>
  <c r="R644"/>
  <c r="R645"/>
  <c r="R646"/>
  <c r="R647"/>
  <c r="R648"/>
  <c r="R649"/>
  <c r="R650"/>
  <c r="R651"/>
  <c r="R652"/>
  <c r="R653"/>
  <c r="R654"/>
  <c r="R655"/>
  <c r="R656"/>
  <c r="R657"/>
  <c r="R658"/>
  <c r="R659"/>
  <c r="R660"/>
  <c r="R661"/>
  <c r="R662"/>
  <c r="R663"/>
  <c r="R664"/>
  <c r="R665"/>
  <c r="R666"/>
  <c r="R667"/>
  <c r="R668"/>
  <c r="R669"/>
  <c r="R670"/>
  <c r="R671"/>
  <c r="R672"/>
  <c r="R673"/>
  <c r="R674"/>
  <c r="R675"/>
  <c r="R676"/>
  <c r="R677"/>
  <c r="R678"/>
  <c r="R679"/>
  <c r="R680"/>
  <c r="R681"/>
  <c r="R682"/>
  <c r="R683"/>
  <c r="R684"/>
  <c r="R685"/>
  <c r="R686"/>
  <c r="R687"/>
  <c r="R688"/>
  <c r="R689"/>
  <c r="R690"/>
  <c r="R691"/>
  <c r="R692"/>
  <c r="R693"/>
  <c r="R694"/>
  <c r="R695"/>
  <c r="R696"/>
  <c r="R697"/>
  <c r="R698"/>
  <c r="R699"/>
  <c r="R700"/>
  <c r="R701"/>
  <c r="R702"/>
  <c r="R703"/>
  <c r="R704"/>
  <c r="R705"/>
  <c r="R706"/>
  <c r="R707"/>
  <c r="R708"/>
  <c r="R709"/>
  <c r="R710"/>
  <c r="R711"/>
  <c r="R712"/>
  <c r="R713"/>
  <c r="R714"/>
  <c r="R715"/>
  <c r="R716"/>
  <c r="R506"/>
  <c r="Q718"/>
  <c r="H718"/>
  <c r="Q782"/>
  <c r="H782"/>
  <c r="Q800"/>
  <c r="H800"/>
  <c r="R220" l="1"/>
  <c r="R195"/>
  <c r="H261"/>
  <c r="D8" i="32" s="1"/>
  <c r="R718" i="29"/>
  <c r="R852"/>
  <c r="G27" i="32" s="1"/>
  <c r="Q852" i="29"/>
  <c r="F27" i="32" s="1"/>
  <c r="F25" s="1"/>
  <c r="H852" i="29"/>
  <c r="R496"/>
  <c r="R495"/>
  <c r="R481"/>
  <c r="R484" s="1"/>
  <c r="G15" i="32" s="1"/>
  <c r="R408" i="29"/>
  <c r="R405"/>
  <c r="R404"/>
  <c r="R403"/>
  <c r="R402"/>
  <c r="R401"/>
  <c r="R78"/>
  <c r="R58"/>
  <c r="R53"/>
  <c r="R38"/>
  <c r="O8" i="30"/>
  <c r="O7"/>
  <c r="O5"/>
  <c r="R438" i="29"/>
  <c r="R778"/>
  <c r="R764"/>
  <c r="R748"/>
  <c r="R733"/>
  <c r="R730"/>
  <c r="R81"/>
  <c r="R80"/>
  <c r="R79"/>
  <c r="R66"/>
  <c r="R65"/>
  <c r="R43"/>
  <c r="R41"/>
  <c r="R33"/>
  <c r="R31"/>
  <c r="R23"/>
  <c r="R13"/>
  <c r="R11"/>
  <c r="R7"/>
  <c r="R6"/>
  <c r="I31" i="32"/>
  <c r="R798" i="29"/>
  <c r="Q469"/>
  <c r="F14" i="32" s="1"/>
  <c r="R758" i="29"/>
  <c r="R743"/>
  <c r="R47"/>
  <c r="R32"/>
  <c r="R26"/>
  <c r="R77"/>
  <c r="R770"/>
  <c r="R44"/>
  <c r="N15" i="30"/>
  <c r="N14"/>
  <c r="Q261" i="29"/>
  <c r="R48"/>
  <c r="R15"/>
  <c r="P16" i="31"/>
  <c r="P26"/>
  <c r="R14" i="29"/>
  <c r="R27"/>
  <c r="H6" i="32"/>
  <c r="H12"/>
  <c r="H36" s="1"/>
  <c r="F23"/>
  <c r="Q484" i="29"/>
  <c r="F15" i="32" s="1"/>
  <c r="Q417" i="29"/>
  <c r="F10" i="32" s="1"/>
  <c r="R68" i="29"/>
  <c r="R70"/>
  <c r="R71"/>
  <c r="R72"/>
  <c r="R73"/>
  <c r="R67"/>
  <c r="R64"/>
  <c r="R63"/>
  <c r="R50"/>
  <c r="R51"/>
  <c r="R789"/>
  <c r="R54"/>
  <c r="R55"/>
  <c r="R56"/>
  <c r="R57"/>
  <c r="R61"/>
  <c r="R49"/>
  <c r="R42"/>
  <c r="R36"/>
  <c r="R37"/>
  <c r="R40"/>
  <c r="R35"/>
  <c r="R17"/>
  <c r="R18"/>
  <c r="R19"/>
  <c r="R20"/>
  <c r="R21"/>
  <c r="R22"/>
  <c r="R25"/>
  <c r="R28"/>
  <c r="R29"/>
  <c r="R30"/>
  <c r="R16"/>
  <c r="R10"/>
  <c r="R12"/>
  <c r="R9"/>
  <c r="H19" i="32"/>
  <c r="R494" i="29"/>
  <c r="Q498"/>
  <c r="F16" i="32" s="1"/>
  <c r="R492" i="29"/>
  <c r="R449"/>
  <c r="F41" i="32"/>
  <c r="O9" i="30"/>
  <c r="F22" i="32"/>
  <c r="F21"/>
  <c r="Q396" i="29"/>
  <c r="O47" i="30"/>
  <c r="G45" i="32" s="1"/>
  <c r="N47" i="30"/>
  <c r="F45" i="32" s="1"/>
  <c r="O38" i="30"/>
  <c r="G44" i="32" s="1"/>
  <c r="N38" i="30"/>
  <c r="O25"/>
  <c r="G43" i="32" s="1"/>
  <c r="N25" i="30"/>
  <c r="F43" i="32" s="1"/>
  <c r="O16" i="30"/>
  <c r="G42" i="32" s="1"/>
  <c r="D45"/>
  <c r="F49" i="30"/>
  <c r="D43" i="32"/>
  <c r="D42"/>
  <c r="D41"/>
  <c r="F898" i="29"/>
  <c r="F896" s="1"/>
  <c r="D23" i="32"/>
  <c r="F893" i="29"/>
  <c r="F892"/>
  <c r="F886"/>
  <c r="D15" i="32"/>
  <c r="F884" i="29"/>
  <c r="F880"/>
  <c r="D9" i="32"/>
  <c r="D27"/>
  <c r="D25" s="1"/>
  <c r="F885" i="29"/>
  <c r="D10" i="32"/>
  <c r="D22"/>
  <c r="F879" i="29"/>
  <c r="D21" i="32"/>
  <c r="D14"/>
  <c r="D16"/>
  <c r="F894" i="29"/>
  <c r="D44" i="32"/>
  <c r="R800" i="29" l="1"/>
  <c r="N16" i="30"/>
  <c r="F42" i="32" s="1"/>
  <c r="O10" i="30"/>
  <c r="G41" i="32" s="1"/>
  <c r="G47" s="1"/>
  <c r="F44"/>
  <c r="D47"/>
  <c r="F878" i="29"/>
  <c r="F876" s="1"/>
  <c r="F8" i="32"/>
  <c r="F9"/>
  <c r="R782" i="29"/>
  <c r="G22" i="32" s="1"/>
  <c r="R469" i="29"/>
  <c r="G14" i="32" s="1"/>
  <c r="G23"/>
  <c r="R417" i="29"/>
  <c r="G10" i="32" s="1"/>
  <c r="D12"/>
  <c r="D36" s="1"/>
  <c r="R498" i="29"/>
  <c r="G16" i="32" s="1"/>
  <c r="I33"/>
  <c r="F882" i="29"/>
  <c r="F908" s="1"/>
  <c r="F890"/>
  <c r="D6" i="32"/>
  <c r="D19"/>
  <c r="D32" s="1"/>
  <c r="F12"/>
  <c r="F36" s="1"/>
  <c r="R396" i="29"/>
  <c r="G9" i="32" s="1"/>
  <c r="R261" i="29"/>
  <c r="G8" i="32" s="1"/>
  <c r="G21"/>
  <c r="F19"/>
  <c r="F32" s="1"/>
  <c r="I12"/>
  <c r="I36" s="1"/>
  <c r="I38" s="1"/>
  <c r="I50" s="1"/>
  <c r="H31"/>
  <c r="H33" s="1"/>
  <c r="H38" s="1"/>
  <c r="H50" s="1"/>
  <c r="H35"/>
  <c r="F47" l="1"/>
  <c r="F6"/>
  <c r="F31" s="1"/>
  <c r="F33" s="1"/>
  <c r="F38" s="1"/>
  <c r="G12"/>
  <c r="G36" s="1"/>
  <c r="G19"/>
  <c r="G32" s="1"/>
  <c r="F902" i="29"/>
  <c r="D35" i="32"/>
  <c r="D31"/>
  <c r="D33" s="1"/>
  <c r="D38" s="1"/>
  <c r="D50" s="1"/>
  <c r="G6"/>
  <c r="F907" i="29"/>
  <c r="F903"/>
  <c r="F35" i="32" l="1"/>
  <c r="F50"/>
  <c r="G31"/>
  <c r="G33" s="1"/>
  <c r="G38" s="1"/>
  <c r="G50" s="1"/>
  <c r="F904" i="29"/>
  <c r="G35" i="32"/>
</calcChain>
</file>

<file path=xl/sharedStrings.xml><?xml version="1.0" encoding="utf-8"?>
<sst xmlns="http://schemas.openxmlformats.org/spreadsheetml/2006/main" count="9300" uniqueCount="2309">
  <si>
    <t>Armaturi industriale, clapeti retinere, robineti AMC</t>
  </si>
  <si>
    <t>42131000-6</t>
  </si>
  <si>
    <t>Lesie soda 100%</t>
  </si>
  <si>
    <t>24311520-8</t>
  </si>
  <si>
    <t>Var hidratat</t>
  </si>
  <si>
    <t>24213000-0</t>
  </si>
  <si>
    <t>Acid clorhidric de sinteza 32%</t>
  </si>
  <si>
    <t>24311400-1</t>
  </si>
  <si>
    <t>Conducte apa si abur, tevi de termoficare</t>
  </si>
  <si>
    <t>44163140-3</t>
  </si>
  <si>
    <t>Sulfat de fier</t>
  </si>
  <si>
    <t>24313000-1</t>
  </si>
  <si>
    <t xml:space="preserve">Hidrogen </t>
  </si>
  <si>
    <t>24111600-1</t>
  </si>
  <si>
    <t>Aparatura de iluminat si lampi electrice</t>
  </si>
  <si>
    <t>31500000-1</t>
  </si>
  <si>
    <t xml:space="preserve">Salopete si halate de lucru </t>
  </si>
  <si>
    <t>18114000-1</t>
  </si>
  <si>
    <t xml:space="preserve">Rulmenti </t>
  </si>
  <si>
    <t>44442000-0</t>
  </si>
  <si>
    <t>Uleiuri pentru turbine</t>
  </si>
  <si>
    <t>09211300-4</t>
  </si>
  <si>
    <t xml:space="preserve">Aparate de masura indicatoare si inregistratoare; traductoare digitale cu Hart Protokol </t>
  </si>
  <si>
    <t>38420000-5</t>
  </si>
  <si>
    <t>Tabla neagra, zincata, striata, inox si cupru si aluminiu</t>
  </si>
  <si>
    <t>44174000-0</t>
  </si>
  <si>
    <t>Baterii stationare</t>
  </si>
  <si>
    <t>31431000-6</t>
  </si>
  <si>
    <t>Accesorii pentru imbracaminte de lucru si echipamente de protectie (sorturi, jambiere, manusi, viziere)</t>
  </si>
  <si>
    <t>18140000-2</t>
  </si>
  <si>
    <t>Relee electrice</t>
  </si>
  <si>
    <t>31221000-1</t>
  </si>
  <si>
    <t>Imbracaminte de protectie impotiva intemperiilor (Haine vatuite, sube, imbracaminte cu gluga, pelerine impermeabile)</t>
  </si>
  <si>
    <t>18220000-7</t>
  </si>
  <si>
    <t>Hidrat de hidrazina</t>
  </si>
  <si>
    <t>24311130-7</t>
  </si>
  <si>
    <t>Apa minerala</t>
  </si>
  <si>
    <t>15981000-8</t>
  </si>
  <si>
    <t>Articole  sanitare (robineti sanitari/termostatati, lavoare, vase si rezervoare WC, etc)</t>
  </si>
  <si>
    <t>44411000-4</t>
  </si>
  <si>
    <t>Placi marsit</t>
  </si>
  <si>
    <t>44430000-3</t>
  </si>
  <si>
    <t>Vata minerala</t>
  </si>
  <si>
    <t>44111520-2</t>
  </si>
  <si>
    <t>44163241-1</t>
  </si>
  <si>
    <t>Duze filtre chimice</t>
  </si>
  <si>
    <t>42955000-5</t>
  </si>
  <si>
    <t>Incaltaminte de protectie (Bocanci fara bombeu cu caramb inalt si pantofi, Bocanci cu bombeu metalic, Cizme din piele cu brant metalic)</t>
  </si>
  <si>
    <t>18830000-6</t>
  </si>
  <si>
    <t>Articole de protectie pentru cap (Capisoane, caschete antisoc, casti de siguranta, antifoane, etc)</t>
  </si>
  <si>
    <t>18444000-3</t>
  </si>
  <si>
    <t>Bare otel, cupru, alama si inox,pvc</t>
  </si>
  <si>
    <t>44331000-9</t>
  </si>
  <si>
    <t>Articole si accesorii electrice</t>
  </si>
  <si>
    <t>31681000-3</t>
  </si>
  <si>
    <t>Uleiuri electroizolante pentru transformatoare si MOP-uri</t>
  </si>
  <si>
    <t>09211640-9</t>
  </si>
  <si>
    <t>Conducte de apa potabila (instalatii sanitare si inox) si accesorii sanitare</t>
  </si>
  <si>
    <t>44160000-9</t>
  </si>
  <si>
    <t>Contactoare si demaroare regim greu</t>
  </si>
  <si>
    <t>31213000-2</t>
  </si>
  <si>
    <t>Spumogen lichid</t>
  </si>
  <si>
    <t>35111520-6</t>
  </si>
  <si>
    <t>Echipamente de masurare si control (inclusiv manometre)</t>
  </si>
  <si>
    <t>38424000-3</t>
  </si>
  <si>
    <t>Materiale si accesorii de sudura (inclusiv electrozi, fludor)</t>
  </si>
  <si>
    <t xml:space="preserve">44315310-7 </t>
  </si>
  <si>
    <t>Acetilena</t>
  </si>
  <si>
    <t>24321115-9</t>
  </si>
  <si>
    <t>Imbracaminte speciala de lucru (Costum ignifugat, antipacura, etc)</t>
  </si>
  <si>
    <t>18130000-9</t>
  </si>
  <si>
    <t>Uleiuri pentru compresoare</t>
  </si>
  <si>
    <t>09211200-3</t>
  </si>
  <si>
    <t xml:space="preserve">Filtre de aspiratie a aerului (cartuse filtrante pentru gaze, fum, praf si acizi) </t>
  </si>
  <si>
    <t>42913500-4</t>
  </si>
  <si>
    <t>Tevi si racorduri</t>
  </si>
  <si>
    <t>44163000-0</t>
  </si>
  <si>
    <t>Incaltaminte de uz profesional (Cizme electroizolante IT + JT, Cizme antiacide, Cizme sold)</t>
  </si>
  <si>
    <t>18810000-0</t>
  </si>
  <si>
    <t>Adjuvant de coagulare si polielectroclit</t>
  </si>
  <si>
    <t>24958200-6</t>
  </si>
  <si>
    <t>Rechizite</t>
  </si>
  <si>
    <t>39162110-9</t>
  </si>
  <si>
    <t>Produse de curatat si lustruit</t>
  </si>
  <si>
    <t>39800000-0</t>
  </si>
  <si>
    <t>Lavete</t>
  </si>
  <si>
    <t>39542000-3</t>
  </si>
  <si>
    <t>Diverse scule de mana (truse de scule, seturi de chei, clesti, pile, surubelnite, scule anti-explozie, etc)</t>
  </si>
  <si>
    <t>44512000-2</t>
  </si>
  <si>
    <t>Dispozitive de fixare/Organe de asamblare (suruburi, piulite, nituri, saibe, holzsuruburi, etc)</t>
  </si>
  <si>
    <t>44531100-2</t>
  </si>
  <si>
    <t>Nisip cuartos</t>
  </si>
  <si>
    <t>14210000-6</t>
  </si>
  <si>
    <t>Filtre purificatoare de ulei</t>
  </si>
  <si>
    <t>42913300-2</t>
  </si>
  <si>
    <t>Imbracaminte de protectie si de securitate (salopete antiacide, veste siguranta)</t>
  </si>
  <si>
    <t>35113200-1</t>
  </si>
  <si>
    <t>Gaze industriale pentru etalonari</t>
  </si>
  <si>
    <t>24110000-8</t>
  </si>
  <si>
    <t>Cabluri si conductori electrici</t>
  </si>
  <si>
    <t>31320000-5</t>
  </si>
  <si>
    <t>Coturi pentru teava cazane energetice</t>
  </si>
  <si>
    <t>44134000-8</t>
  </si>
  <si>
    <t>Vopsea alchidica, perclorvinilica, vopsele speciale vop lavabila, diluanti</t>
  </si>
  <si>
    <t>44810000-1</t>
  </si>
  <si>
    <t>Hartie xerox</t>
  </si>
  <si>
    <t>30197643-5</t>
  </si>
  <si>
    <t>35814000-3</t>
  </si>
  <si>
    <t>Uleiuri si lichide pentru sisteme hidraulice</t>
  </si>
  <si>
    <t>09211600-7</t>
  </si>
  <si>
    <t>Robineti trecere gaze, apa, hidrogen gazos</t>
  </si>
  <si>
    <t>42131120-3</t>
  </si>
  <si>
    <t>Furtunuri abur si pacura</t>
  </si>
  <si>
    <t>44165100-5</t>
  </si>
  <si>
    <t>Substante pentru uz fotografic (Pulbere magnetica, penetrant,  developator, fixator radiolofic)</t>
  </si>
  <si>
    <t>24930000-2</t>
  </si>
  <si>
    <t>Reactivi chimici  pt analizele de laborator</t>
  </si>
  <si>
    <t>33696500-0</t>
  </si>
  <si>
    <t>Mobilier</t>
  </si>
  <si>
    <t>39100000-3</t>
  </si>
  <si>
    <t>Imprimate nefiscale la comanda</t>
  </si>
  <si>
    <t>Furtunuri din cauciuc</t>
  </si>
  <si>
    <t>44165000-4</t>
  </si>
  <si>
    <t>Dioxid de carbon</t>
  </si>
  <si>
    <t>24112100-3</t>
  </si>
  <si>
    <t>Diverse produse alimentare pentru protocol</t>
  </si>
  <si>
    <t>15800000-6</t>
  </si>
  <si>
    <t>Rezistente de uscare</t>
  </si>
  <si>
    <t>39715220-5</t>
  </si>
  <si>
    <t>Materiale refractare</t>
  </si>
  <si>
    <t>44111000-1</t>
  </si>
  <si>
    <t>Materiale hidroizolatii</t>
  </si>
  <si>
    <t>44113300-8</t>
  </si>
  <si>
    <t>Discuri abrazive, smirghel, pietre polizor, pietre biax etc</t>
  </si>
  <si>
    <t>14810000-2</t>
  </si>
  <si>
    <t>Franghii de ridicare (corda si cordita de salvare)</t>
  </si>
  <si>
    <t>39541220-4</t>
  </si>
  <si>
    <t xml:space="preserve">Traductoare de curent si tensiune; traductoare complexe </t>
  </si>
  <si>
    <t>31220000-4</t>
  </si>
  <si>
    <t>Traductoare de temperatura (termocuple si termorezistente)</t>
  </si>
  <si>
    <t>38417000-1</t>
  </si>
  <si>
    <t>Sapun antibacterian</t>
  </si>
  <si>
    <t>33711900-6</t>
  </si>
  <si>
    <t>Hartie sau carton termosensibile (Diagrame) si termografice</t>
  </si>
  <si>
    <t>22993000-7</t>
  </si>
  <si>
    <t xml:space="preserve"> Presostate  </t>
  </si>
  <si>
    <t>31214160-8</t>
  </si>
  <si>
    <t>Sticlarie de laborator</t>
  </si>
  <si>
    <t>33790000-4</t>
  </si>
  <si>
    <t>Diverse materiale de constructii (inclusiv placi PAL, cuie)</t>
  </si>
  <si>
    <t>44190000-8</t>
  </si>
  <si>
    <t>Covor si placa de cauciuc</t>
  </si>
  <si>
    <t>19510000-4</t>
  </si>
  <si>
    <t>Mica placa transparenta</t>
  </si>
  <si>
    <t>14800000-9</t>
  </si>
  <si>
    <t>Oxigen</t>
  </si>
  <si>
    <t>24111900-4</t>
  </si>
  <si>
    <t>Detergenti</t>
  </si>
  <si>
    <t>39831200-8</t>
  </si>
  <si>
    <t>Uleiuri pentru angrenaje, transmisii si reductoare</t>
  </si>
  <si>
    <t>09211400-5</t>
  </si>
  <si>
    <t>Pasta antiuzura cu grafit si MoS2 (Molyslip AS 60, AS 40), Molicot</t>
  </si>
  <si>
    <t>09210000-4</t>
  </si>
  <si>
    <t>Intrerupatoare automate</t>
  </si>
  <si>
    <t xml:space="preserve">31210000-1 </t>
  </si>
  <si>
    <t>Costume de pompieri si prezante</t>
  </si>
  <si>
    <t>35811100-3</t>
  </si>
  <si>
    <t>Conductori pt. bobinaj (cupru; aliaj argint)</t>
  </si>
  <si>
    <t>44318000-2</t>
  </si>
  <si>
    <t>Termometre manometrice</t>
  </si>
  <si>
    <t>38412000-6</t>
  </si>
  <si>
    <t>Geamuri si use  termopane</t>
  </si>
  <si>
    <t>44221000-5</t>
  </si>
  <si>
    <t>Reactivi chimici</t>
  </si>
  <si>
    <t>33696300-8</t>
  </si>
  <si>
    <t>Apa amoniacala</t>
  </si>
  <si>
    <r>
      <t>24413100-3</t>
    </r>
    <r>
      <rPr>
        <b/>
        <sz val="10"/>
        <rFont val="Arial"/>
        <family val="2"/>
      </rPr>
      <t/>
    </r>
  </si>
  <si>
    <t xml:space="preserve">Ochelari de protectie </t>
  </si>
  <si>
    <t>33735100-2</t>
  </si>
  <si>
    <t xml:space="preserve">Traductoare de presiune </t>
  </si>
  <si>
    <t>38423000- 6</t>
  </si>
  <si>
    <t>Geamuri clare si armate</t>
  </si>
  <si>
    <t>14820000-5</t>
  </si>
  <si>
    <t>Echipament electronic</t>
  </si>
  <si>
    <t>31710000-6</t>
  </si>
  <si>
    <t>Instrumente si aparate de reglaj si de control</t>
  </si>
  <si>
    <t>38570000-1</t>
  </si>
  <si>
    <t>Profile cornier, platbanda, Sarma pentru legaturi, etc</t>
  </si>
  <si>
    <t>44334000-0</t>
  </si>
  <si>
    <t>Unelte si accesorii manuale pentru stingerea incendiilor</t>
  </si>
  <si>
    <t>35111510-3</t>
  </si>
  <si>
    <t>Sticla de nivel pentru cazane energetice  (prismatice si tubulare)</t>
  </si>
  <si>
    <t>38422000-9</t>
  </si>
  <si>
    <t>Articole de uz casnic</t>
  </si>
  <si>
    <t>39220000-0</t>
  </si>
  <si>
    <t>Garnituri din cauciuc (profile: rotund, patrat, trapezoidal)</t>
  </si>
  <si>
    <t>44425200-7</t>
  </si>
  <si>
    <t>Containere transport apa amoniacala</t>
  </si>
  <si>
    <t>44618100-6</t>
  </si>
  <si>
    <t xml:space="preserve">Hartie igienica, servete pentru miini si servete de masa </t>
  </si>
  <si>
    <t>33760000-5</t>
  </si>
  <si>
    <t>Simeringuri, inele "O" si etansari</t>
  </si>
  <si>
    <t>34312500-2</t>
  </si>
  <si>
    <t>Burghie, cutite de strung, panze fierastrau mecanic</t>
  </si>
  <si>
    <t>42670000-3</t>
  </si>
  <si>
    <t>Butelii gaz (ob.inventar)</t>
  </si>
  <si>
    <t>44612100-4</t>
  </si>
  <si>
    <t>Extinctoare (carosabile si portabile)</t>
  </si>
  <si>
    <t>35111300-8</t>
  </si>
  <si>
    <t>Unsori industriale, vaselina</t>
  </si>
  <si>
    <t>Piese de schimb si consumabile pentru motocositoare</t>
  </si>
  <si>
    <t>16810000-6</t>
  </si>
  <si>
    <t>Sisteme de scriere pt.aparate inregistratoare cu penita sau imprimator</t>
  </si>
  <si>
    <t>30192110-5</t>
  </si>
  <si>
    <t>Masini, aparate, echipamente si consumabile,electrice, iluminat</t>
  </si>
  <si>
    <t>31000000-6</t>
  </si>
  <si>
    <t>Sigurante fuzibile (mignon; normale; MPR; sisteme DCS)</t>
  </si>
  <si>
    <t>31211310-4</t>
  </si>
  <si>
    <t>Membrane cauciucate pentru instalatia chimica</t>
  </si>
  <si>
    <t>Prelata</t>
  </si>
  <si>
    <t>39522110-1</t>
  </si>
  <si>
    <t xml:space="preserve">Diverse articole textile </t>
  </si>
  <si>
    <t>39525000-8</t>
  </si>
  <si>
    <t xml:space="preserve">Aparate de uz casnic </t>
  </si>
  <si>
    <t>39700000-9</t>
  </si>
  <si>
    <t>Plăcuţe indicatoare pentru securitatea muncii</t>
  </si>
  <si>
    <t>44423450-0</t>
  </si>
  <si>
    <t>Dispozitive de protectie impotriva incendiilor (furtunuri, hidranti si accesorii PSI)</t>
  </si>
  <si>
    <t>44482000-2</t>
  </si>
  <si>
    <t xml:space="preserve">Produse de silvicultură (brad -sărbători de iarnă) </t>
  </si>
  <si>
    <t>03400000-4</t>
  </si>
  <si>
    <t>Elemente conexiune cabluri: papuci+mansoane</t>
  </si>
  <si>
    <t>44322000-3</t>
  </si>
  <si>
    <t>Agent de conditionare</t>
  </si>
  <si>
    <t>24310000-0</t>
  </si>
  <si>
    <t>Cloruri (clorură de calciu măcinată)</t>
  </si>
  <si>
    <t>24312120-1</t>
  </si>
  <si>
    <t>Articole din sarma (perii, plase, tesaturi, etc)</t>
  </si>
  <si>
    <t>44310000-6</t>
  </si>
  <si>
    <t>Fosfat trisodic, tripolifosfat de sodiu</t>
  </si>
  <si>
    <t>24313200-3</t>
  </si>
  <si>
    <t>Instrumentar de masura : densimetre, salimetre, termometre, etc</t>
  </si>
  <si>
    <t>38410000-2</t>
  </si>
  <si>
    <t>Scule de mana (cazmale, lopeti, furci, tarnacoape, topoare, ferastraie de mana si panze)</t>
  </si>
  <si>
    <t>44511000-5</t>
  </si>
  <si>
    <t>Baterii plumb acid grupuri diesel</t>
  </si>
  <si>
    <t>31421000-3</t>
  </si>
  <si>
    <t>Contori electrici</t>
  </si>
  <si>
    <t>Truse de prim ajutor</t>
  </si>
  <si>
    <t>33141623-3</t>
  </si>
  <si>
    <t>Hartie imprimanta A3 cu tractiune</t>
  </si>
  <si>
    <t>30199330-2</t>
  </si>
  <si>
    <t>Beton</t>
  </si>
  <si>
    <t>44114000-2</t>
  </si>
  <si>
    <t>Ciment</t>
  </si>
  <si>
    <t>44111200-3</t>
  </si>
  <si>
    <t>Uleiuri pentru motoare si ulei Diesel</t>
  </si>
  <si>
    <t>Hartie de filtru</t>
  </si>
  <si>
    <t>15994200-4</t>
  </si>
  <si>
    <t xml:space="preserve">Baterii primare, pile galvanice si acumulatori </t>
  </si>
  <si>
    <t>31420000-6</t>
  </si>
  <si>
    <t>Elemente de calcul pt. bucle de masura</t>
  </si>
  <si>
    <t>38341300-0</t>
  </si>
  <si>
    <t>Maturi, perii, galeti, sticle, flacoane si alte articole de menaj</t>
  </si>
  <si>
    <t>39224000-8</t>
  </si>
  <si>
    <t>Vaselina pentru rulmenti</t>
  </si>
  <si>
    <t>09221100-5</t>
  </si>
  <si>
    <t>Transformatoare de masura</t>
  </si>
  <si>
    <t>31173000-9</t>
  </si>
  <si>
    <t>Piese de schimb+consumabile AMC</t>
  </si>
  <si>
    <t>31681410-0</t>
  </si>
  <si>
    <t>Diverse imprimate</t>
  </si>
  <si>
    <t>22900000-9</t>
  </si>
  <si>
    <t>Argon</t>
  </si>
  <si>
    <t>24111100-6</t>
  </si>
  <si>
    <t>Saci menajeri din plastic</t>
  </si>
  <si>
    <t>19640000-4</t>
  </si>
  <si>
    <t>Sigurante automate (montaj pe sina)</t>
  </si>
  <si>
    <t>31212000-5</t>
  </si>
  <si>
    <t>Carbohidrazida</t>
  </si>
  <si>
    <t>Lubrifiant pe baza de glicerina</t>
  </si>
  <si>
    <t>24964000-9</t>
  </si>
  <si>
    <t>Consumabile pentru aparatura medicala</t>
  </si>
  <si>
    <t>33140000-3</t>
  </si>
  <si>
    <t>Diverse accesorii de mobilier</t>
  </si>
  <si>
    <t>39290000-1</t>
  </si>
  <si>
    <t>Saci filtranti</t>
  </si>
  <si>
    <t>39833000-0</t>
  </si>
  <si>
    <t>Pluguri si turbine pentru zapada</t>
  </si>
  <si>
    <t xml:space="preserve">43313000-0 </t>
  </si>
  <si>
    <t>Accesorii izolante pt. bobinaj</t>
  </si>
  <si>
    <t>44111530-5</t>
  </si>
  <si>
    <t>Scule, lacate, chei, balamale, dispozitive de fixare, lanturi si resorturi</t>
  </si>
  <si>
    <t>44500000-5</t>
  </si>
  <si>
    <t>Produse farmaceutice (medicamente si produse farmaceutice pentru dotarea truselor de prim ajutor)</t>
  </si>
  <si>
    <t>Jaluzele verticale</t>
  </si>
  <si>
    <t>39515440-1</t>
  </si>
  <si>
    <t xml:space="preserve">Benzi antiderapante - masuri tehnice de securitate si sanatate in munca </t>
  </si>
  <si>
    <t>44173000-3</t>
  </si>
  <si>
    <t>Ipsos si gleturi</t>
  </si>
  <si>
    <t>44921100-3</t>
  </si>
  <si>
    <t>Gase pentru ridicat sarcini (cabluri de ridicat)</t>
  </si>
  <si>
    <t>44423340-6</t>
  </si>
  <si>
    <t>Diluanti</t>
  </si>
  <si>
    <t>44832200-3</t>
  </si>
  <si>
    <t>Lanturi (NPM, transmisii mecanice, etc)</t>
  </si>
  <si>
    <t>44540000-7</t>
  </si>
  <si>
    <t>Filme radiologice industriale</t>
  </si>
  <si>
    <t>32354110-3</t>
  </si>
  <si>
    <t>Aranjamente florale</t>
  </si>
  <si>
    <t>03121210-0</t>
  </si>
  <si>
    <t>Cherestea</t>
  </si>
  <si>
    <t>03419000-0</t>
  </si>
  <si>
    <t>Adezivi ( solutie de lipit plastic, prenandez)</t>
  </si>
  <si>
    <t>24911200-5</t>
  </si>
  <si>
    <t>Dispozitiv de distrugere a documentelor</t>
  </si>
  <si>
    <t>30191400-8</t>
  </si>
  <si>
    <t>Stampile</t>
  </si>
  <si>
    <t>30192153-8</t>
  </si>
  <si>
    <t>Hidroxid de potasiu tehnic</t>
  </si>
  <si>
    <t>24311500-2</t>
  </si>
  <si>
    <t>Hartie plic (securizata) pentru salarii</t>
  </si>
  <si>
    <t>22800000-8</t>
  </si>
  <si>
    <t>Cablu litat de tractiune</t>
  </si>
  <si>
    <t>44317000-5</t>
  </si>
  <si>
    <t>Hexaflorura de sulf</t>
  </si>
  <si>
    <t>14320000-0</t>
  </si>
  <si>
    <t>Coloranti (alb de zinc, minium de plumb, Albastru de Prusia)</t>
  </si>
  <si>
    <t>24200000-6</t>
  </si>
  <si>
    <t>Broaste de usa</t>
  </si>
  <si>
    <t>44521110-2</t>
  </si>
  <si>
    <t>Nisip</t>
  </si>
  <si>
    <t>14211000-3</t>
  </si>
  <si>
    <t>Folie PVC</t>
  </si>
  <si>
    <t>19521100-5</t>
  </si>
  <si>
    <t>Alcool tehnic</t>
  </si>
  <si>
    <t>24322100-8</t>
  </si>
  <si>
    <t>Pensule de zugravit,trafaleti</t>
  </si>
  <si>
    <t>37821000-9</t>
  </si>
  <si>
    <t xml:space="preserve">Aparate de panou cu ac indicator </t>
  </si>
  <si>
    <t>Aparate electrice de incălzire ambientala</t>
  </si>
  <si>
    <t>39715240-1</t>
  </si>
  <si>
    <t>Imprimate nefalsificabile (facturi, avize, chitantiere)</t>
  </si>
  <si>
    <t>22450000-9</t>
  </si>
  <si>
    <t>Curele de transmisie</t>
  </si>
  <si>
    <t>34312700-4</t>
  </si>
  <si>
    <t>Banda ingradire locuri periculoase</t>
  </si>
  <si>
    <t>39541130-6</t>
  </si>
  <si>
    <t>Tipizate pentru activitatea MSSM si SU, brosuri</t>
  </si>
  <si>
    <t>22100000-1</t>
  </si>
  <si>
    <t>Combustibili gazosi</t>
  </si>
  <si>
    <t>09120000-6</t>
  </si>
  <si>
    <t>Piese Schimb drujba</t>
  </si>
  <si>
    <t>16160000-4</t>
  </si>
  <si>
    <t>Hartie si carton stratificate (mucava, carton lovitura ciocan)</t>
  </si>
  <si>
    <t>37823800-1</t>
  </si>
  <si>
    <t>Ornamente (brad)</t>
  </si>
  <si>
    <t>39298500-2</t>
  </si>
  <si>
    <t>Echipamente de incalzire</t>
  </si>
  <si>
    <t>44621100-0</t>
  </si>
  <si>
    <t>Banda adeziva</t>
  </si>
  <si>
    <t>44424200-0</t>
  </si>
  <si>
    <t>Degresant special</t>
  </si>
  <si>
    <t>39831220-4</t>
  </si>
  <si>
    <t>White spirit</t>
  </si>
  <si>
    <t>09222100-2</t>
  </si>
  <si>
    <t>Panza alba</t>
  </si>
  <si>
    <t>19212300-8</t>
  </si>
  <si>
    <t>Azotit de sodiu</t>
  </si>
  <si>
    <t>24411000-8</t>
  </si>
  <si>
    <t>PVC -plastifiat</t>
  </si>
  <si>
    <t>24540000-1</t>
  </si>
  <si>
    <t>Unsoare siliconica</t>
  </si>
  <si>
    <t>24951120-2</t>
  </si>
  <si>
    <t>Masini calcul pentru birou 8-12 digiti</t>
  </si>
  <si>
    <t>30141000-9</t>
  </si>
  <si>
    <t>Cutie arhivare</t>
  </si>
  <si>
    <t>30191100-5</t>
  </si>
  <si>
    <t>Suporturi pentru scule</t>
  </si>
  <si>
    <t>42671000-0</t>
  </si>
  <si>
    <t>Paste de etansare (chituri)</t>
  </si>
  <si>
    <t>44831300-7</t>
  </si>
  <si>
    <t>Formulare - scrisori de trasura</t>
  </si>
  <si>
    <t>22820000-4</t>
  </si>
  <si>
    <t>Cleiuri (aracet)</t>
  </si>
  <si>
    <t>24910000-6</t>
  </si>
  <si>
    <t>Aparate de dezodorizare</t>
  </si>
  <si>
    <t>42924790-3</t>
  </si>
  <si>
    <t>Cutii din aluminiu si dopuri aferente</t>
  </si>
  <si>
    <t>44617000-8</t>
  </si>
  <si>
    <t>Manusi de unica folosinta de plastic</t>
  </si>
  <si>
    <t>18424300-0</t>
  </si>
  <si>
    <t>Azot tehnic</t>
  </si>
  <si>
    <t>24111700-2</t>
  </si>
  <si>
    <t xml:space="preserve">Servicii de colectare, ridicare, transport, depozitare gunoi menajer si industrial </t>
  </si>
  <si>
    <t>90511200-4</t>
  </si>
  <si>
    <t>Servicii deszapezire linii ferate industriale</t>
  </si>
  <si>
    <t>90620000-9</t>
  </si>
  <si>
    <t>Servicii agricultura, silvicultura, horticultura</t>
  </si>
  <si>
    <t>77000000-0</t>
  </si>
  <si>
    <t xml:space="preserve">Servicii de legatorie documente </t>
  </si>
  <si>
    <t>79971200-3</t>
  </si>
  <si>
    <t>Servicii de verificare si atestare responsabili cu siguranta circulatiei CF si vize periodice autorizatii exploatare linii CF( S,V,P)</t>
  </si>
  <si>
    <t>80510000-2</t>
  </si>
  <si>
    <t>Servicii de igienizare( dezinsectie, dezinfectie si deratizare)</t>
  </si>
  <si>
    <t>90920000-2</t>
  </si>
  <si>
    <t>Servicii de catering</t>
  </si>
  <si>
    <t>55520000-1</t>
  </si>
  <si>
    <t>Verificare linii cai ferate</t>
  </si>
  <si>
    <t>50225000-8</t>
  </si>
  <si>
    <t>Servicii de inspectie tehnica in vederea autorizarii ISCIR a buteliilor de gaze industriale</t>
  </si>
  <si>
    <t>71631000-0</t>
  </si>
  <si>
    <t>Servicii de asigurare a constructiilor impotriva riscurilor</t>
  </si>
  <si>
    <t>66513200-1</t>
  </si>
  <si>
    <t>Nenominalizate</t>
  </si>
  <si>
    <t>trim IV</t>
  </si>
  <si>
    <t>conform
solicitari</t>
  </si>
  <si>
    <t>Trim IV</t>
  </si>
  <si>
    <t>365 zile</t>
  </si>
  <si>
    <t>Trim II,III</t>
  </si>
  <si>
    <t>Trim III</t>
  </si>
  <si>
    <t>Trim III,IV</t>
  </si>
  <si>
    <t>Trim II</t>
  </si>
  <si>
    <t>Trim II, III</t>
  </si>
  <si>
    <t>Trim II, III, IV</t>
  </si>
  <si>
    <t>Trim III, IV</t>
  </si>
  <si>
    <t>Trim
 I,II,IIIIV</t>
  </si>
  <si>
    <t xml:space="preserve">Trim III,IV </t>
  </si>
  <si>
    <t>366 zile</t>
  </si>
  <si>
    <t>trim III</t>
  </si>
  <si>
    <t>trim I-IV</t>
  </si>
  <si>
    <t>trim II - IV</t>
  </si>
  <si>
    <t>trim II</t>
  </si>
  <si>
    <t>trim.
 II, III, IV</t>
  </si>
  <si>
    <t>trim III-IV</t>
  </si>
  <si>
    <t>Trim II, IV</t>
  </si>
  <si>
    <t>Trim I-IV</t>
  </si>
  <si>
    <t>Trim
 II, III, IV</t>
  </si>
  <si>
    <t>P5 Ment</t>
  </si>
  <si>
    <t>P7 A</t>
  </si>
  <si>
    <t>P19 A</t>
  </si>
  <si>
    <t>P3 A</t>
  </si>
  <si>
    <t>P8 A</t>
  </si>
  <si>
    <t>P23 A</t>
  </si>
  <si>
    <t>P13 A</t>
  </si>
  <si>
    <t>P17 A</t>
  </si>
  <si>
    <t>P4 A</t>
  </si>
  <si>
    <t>P20 A</t>
  </si>
  <si>
    <t>P14 A</t>
  </si>
  <si>
    <t>P6 A</t>
  </si>
  <si>
    <t>P15 A</t>
  </si>
  <si>
    <t>P11 A</t>
  </si>
  <si>
    <t>P2 A</t>
  </si>
  <si>
    <t>P18 A</t>
  </si>
  <si>
    <t>P12 A</t>
  </si>
  <si>
    <t>P9 A</t>
  </si>
  <si>
    <t>P1A</t>
  </si>
  <si>
    <t xml:space="preserve"> Garnituri izolante </t>
  </si>
  <si>
    <t>P25 A</t>
  </si>
  <si>
    <t>P26 A</t>
  </si>
  <si>
    <t>P27 A</t>
  </si>
  <si>
    <t>38554000-3</t>
  </si>
  <si>
    <t xml:space="preserve">Compensatori dilatare din panza nonazbest </t>
  </si>
  <si>
    <t>Elemente de cauciuc</t>
  </si>
  <si>
    <t>Piese schimb sistem achizitie date</t>
  </si>
  <si>
    <t xml:space="preserve">Achizitie senzori, lampi, consumabile aparatura laborator si instalatiilor de epurare </t>
  </si>
  <si>
    <t>Motoare</t>
  </si>
  <si>
    <t>Grup Diesel - Achizitie piese de schimb</t>
  </si>
  <si>
    <t>Piese de schimb parte electrica Ciclu Combinat</t>
  </si>
  <si>
    <t xml:space="preserve"> Piese schimb pentru cazane de abur</t>
  </si>
  <si>
    <t xml:space="preserve">Instalatia de Electroliza - Achizitie piese de schimb electrolizor ( senzori / componente ) </t>
  </si>
  <si>
    <t>Piese schimb AMC</t>
  </si>
  <si>
    <t>Izolatori de trecere LEA</t>
  </si>
  <si>
    <t>Piese schimb SF6</t>
  </si>
  <si>
    <t>Relee de protectie numerica</t>
  </si>
  <si>
    <t>Piese schimb ELECTRIC/PRAM</t>
  </si>
  <si>
    <t xml:space="preserve">Piese de schimb pentru  intrerupatori </t>
  </si>
  <si>
    <t>Baterii acumulatori statie 110 kV</t>
  </si>
  <si>
    <t>TA nr.1 - Achizitie piese de schimb pentru sistemul de masurare cantitativa a energiei termice tip Farming</t>
  </si>
  <si>
    <t xml:space="preserve"> Piese schimb pentru actionari electrice armaturi</t>
  </si>
  <si>
    <t xml:space="preserve">Piese de schimb aferente actionari vane Centala Ciclu Combinat inclusiv montaj si reconfigurare sistem </t>
  </si>
  <si>
    <t>Garnituri spirometalice</t>
  </si>
  <si>
    <t>Gospodaria de var si decantori suspensionali - Procurare siloz si dozator var praf nr. 2.</t>
  </si>
  <si>
    <t>Instalatie avertizare incendiu - Achizitie piese de schimb</t>
  </si>
  <si>
    <t>TA nr.1, TA nr.2 - Achizitie consumabile aparate aferente REH</t>
  </si>
  <si>
    <t>Detectoare gaz turbina cu gaz</t>
  </si>
  <si>
    <t>Piese schimb sistem monitorizare emisii poluante</t>
  </si>
  <si>
    <t>Piese de schimb instalatii automatizare si aparatura de camp Ciclu Combinat</t>
  </si>
  <si>
    <t>Procurare piese schimb sisteme DCS</t>
  </si>
  <si>
    <t xml:space="preserve">Piese de schimb instalatii de masura indici chimici  </t>
  </si>
  <si>
    <t>Piese de schimb parte mecanica Ciclu Combinat</t>
  </si>
  <si>
    <t>Piese schimb TURBINE</t>
  </si>
  <si>
    <t xml:space="preserve">Electropompe </t>
  </si>
  <si>
    <t>Pompe dozare</t>
  </si>
  <si>
    <t>Pompe centrifugale</t>
  </si>
  <si>
    <t>01.06.2020  01.03.2020</t>
  </si>
  <si>
    <t>Compresor aer atomizare Centrala Ciclu Combinat - piese de schimb</t>
  </si>
  <si>
    <t xml:space="preserve">Piese schimb pompe si electropompe </t>
  </si>
  <si>
    <t>Piese de schimb pompe dozare Centrala Ciclu Combinat</t>
  </si>
  <si>
    <t xml:space="preserve">Piese de schimb dozatori var </t>
  </si>
  <si>
    <t>Piese de schimb pompe centrifugale (epurare chimica, CTP, termoficare etc)</t>
  </si>
  <si>
    <t>Ventola aferente exhaustor aer atomizare Centrala Ciclu Combinat</t>
  </si>
  <si>
    <t xml:space="preserve">Piese schimb compresoare </t>
  </si>
  <si>
    <t>Kit reparatii armaturi</t>
  </si>
  <si>
    <t>Piese de schimb aferente turbina abur Centrala Ciclu Combinat (Cuplaj, piesa legatuta cupla-rotor etc)</t>
  </si>
  <si>
    <t xml:space="preserve">Cazan nr. 2, 3, 4 - Procurare piese schimb arzatoare NOx </t>
  </si>
  <si>
    <t>TA nr. 3, 4 - procurare si inlocuire racitori ulei</t>
  </si>
  <si>
    <t xml:space="preserve">Piese de schimb schimbator de caldura circuit racire Centrala Ciclu Combinat - placi si garnituri </t>
  </si>
  <si>
    <t>Curatare cu inlocuire placi si garnituri schimbatoare cu placi circuit apa racite Centrala cu Ciclu Combinat</t>
  </si>
  <si>
    <t>Ventola ventilator aer Centrala Ciclu Combinat</t>
  </si>
  <si>
    <t>Filtre ulei si gaz Centrala Ciclu Combinat</t>
  </si>
  <si>
    <t>Mentenanta</t>
  </si>
  <si>
    <t>P</t>
  </si>
  <si>
    <t>30237000-9</t>
  </si>
  <si>
    <t>S</t>
  </si>
  <si>
    <t>30237475-9</t>
  </si>
  <si>
    <t>G, S</t>
  </si>
  <si>
    <t>31110000-0</t>
  </si>
  <si>
    <t>31121000-0</t>
  </si>
  <si>
    <t>31160000-5</t>
  </si>
  <si>
    <t>31161700-9</t>
  </si>
  <si>
    <t>31161800-0</t>
  </si>
  <si>
    <t>31200000-8</t>
  </si>
  <si>
    <t>31213400-6</t>
  </si>
  <si>
    <t>31214100-0</t>
  </si>
  <si>
    <t>31224000-2</t>
  </si>
  <si>
    <t>31230000-7</t>
  </si>
  <si>
    <t>G,V,P</t>
  </si>
  <si>
    <t>31400000-0</t>
  </si>
  <si>
    <t>31700000-3</t>
  </si>
  <si>
    <t>G P</t>
  </si>
  <si>
    <t>35111500-0</t>
  </si>
  <si>
    <t>38340000-0</t>
  </si>
  <si>
    <t>38431100-6</t>
  </si>
  <si>
    <t>38433200-1</t>
  </si>
  <si>
    <t>38800000-3</t>
  </si>
  <si>
    <t>38810000-6</t>
  </si>
  <si>
    <t>39350000-0</t>
  </si>
  <si>
    <t>42112400-1</t>
  </si>
  <si>
    <t>42113100-5</t>
  </si>
  <si>
    <t>42122000-0</t>
  </si>
  <si>
    <t>G, S,P</t>
  </si>
  <si>
    <t>42122230-1</t>
  </si>
  <si>
    <t>42122430-3</t>
  </si>
  <si>
    <t>42123400-1</t>
  </si>
  <si>
    <t>42124000-4</t>
  </si>
  <si>
    <t>42124222-6</t>
  </si>
  <si>
    <t>42124290-3</t>
  </si>
  <si>
    <t>42124300-7</t>
  </si>
  <si>
    <t>42124330-6</t>
  </si>
  <si>
    <t>42142000-6</t>
  </si>
  <si>
    <t>42390000-6</t>
  </si>
  <si>
    <t>42510000-4</t>
  </si>
  <si>
    <t>42511100-2</t>
  </si>
  <si>
    <t>42522100-2</t>
  </si>
  <si>
    <t>01.02.2020</t>
  </si>
  <si>
    <t xml:space="preserve">trim 2, 3, 4 </t>
  </si>
  <si>
    <t>01.10.2020</t>
  </si>
  <si>
    <t>15.08.2020</t>
  </si>
  <si>
    <t>trim. 2, 3, 4</t>
  </si>
  <si>
    <t>trim 2, 3</t>
  </si>
  <si>
    <t>trim. 1</t>
  </si>
  <si>
    <t>Circuite cabluri exterioare - Reparatie rastele cabluri circuite exterioare</t>
  </si>
  <si>
    <t>Pod rulant C 1-4 - Realiniere cale de rulare</t>
  </si>
  <si>
    <t>50224000-1</t>
  </si>
  <si>
    <t xml:space="preserve"> Intretinere si service cai ferate</t>
  </si>
  <si>
    <t>S,V,P</t>
  </si>
  <si>
    <t>Intretinere si revizie tehnica curenta platforma rutiera CTE</t>
  </si>
  <si>
    <t>50230000-6</t>
  </si>
  <si>
    <t>TA nr. 3, 4 - Diagnoza si reparatie sistem reglaj</t>
  </si>
  <si>
    <t>50312110-9</t>
  </si>
  <si>
    <t xml:space="preserve">Service intretinere/reparatii sistem de monitorizare vibratii, diagnoza si prelucrare date tip BENTLY NEVADA aferent turboagregatelor din schema de functionare </t>
  </si>
  <si>
    <t>Service instalatie monitorizare vibratii Ciclu Combinat</t>
  </si>
  <si>
    <t>Servicii de intretinere si service pentru Bently - Nevada</t>
  </si>
  <si>
    <t>50324100-3</t>
  </si>
  <si>
    <t xml:space="preserve">Servicii de intretinere de tip service pentru instalatia de monitorizare noxe CEMS </t>
  </si>
  <si>
    <t>Intretinere si reparatii sisteme de comanda proces (DCS, Ovation, Hima, etc)</t>
  </si>
  <si>
    <t xml:space="preserve">  Intretinere si service REH-uri </t>
  </si>
  <si>
    <t>50410000-2</t>
  </si>
  <si>
    <t>G, P</t>
  </si>
  <si>
    <t>Servicii de reparare si de intretinere a aparatelor de masurare, de testare si de control</t>
  </si>
  <si>
    <t>LN1 - Intretinere si service la instalatia de cantarire a vagoanelor de pacura</t>
  </si>
  <si>
    <t>50411000-9</t>
  </si>
  <si>
    <t>Interventii, lichidare avarii, tip service, la instalatiile de avertizare incendiu</t>
  </si>
  <si>
    <t>G,V</t>
  </si>
  <si>
    <t>Reconditionare etansari mecanice</t>
  </si>
  <si>
    <t>50500000-0</t>
  </si>
  <si>
    <t xml:space="preserve"> Intretinere si service la instalatia Crystal</t>
  </si>
  <si>
    <t>50510000-3</t>
  </si>
  <si>
    <t>G,S</t>
  </si>
  <si>
    <t>Revizie cupla hidraulica EPA Centrala Ciclu Combinat</t>
  </si>
  <si>
    <t>50511000-0</t>
  </si>
  <si>
    <t>Echilibrare ansamble rotorice electropompe</t>
  </si>
  <si>
    <t>Servicii de reparare si intretinere a rezervoarelor</t>
  </si>
  <si>
    <t>50514200-3</t>
  </si>
  <si>
    <t>G.S,V</t>
  </si>
  <si>
    <t>50531000-6</t>
  </si>
  <si>
    <t>TA nr. 3, 4 - Inlocuire/revizie armaturi</t>
  </si>
  <si>
    <t>TA nr. 3, 4 - Lucrari pregatitoare pentru expertiza recipienti</t>
  </si>
  <si>
    <t>TA nr. 4 - Reparatie colector si serpentine PIP nr. 6</t>
  </si>
  <si>
    <t>Reconditionare ansamble rotorice VA, VG</t>
  </si>
  <si>
    <t>Reconditionare lagare</t>
  </si>
  <si>
    <t>Reparatii cazane si CAF-uri</t>
  </si>
  <si>
    <t>50531100-7</t>
  </si>
  <si>
    <t>Servicii de intretinere si service pentru compresoare de aer</t>
  </si>
  <si>
    <t>50531300-9</t>
  </si>
  <si>
    <t>Intretinere si service instalatii de climatizare</t>
  </si>
  <si>
    <t>50532000-3</t>
  </si>
  <si>
    <t>LN3 - Reparatie invertori 6 kVA Bloc 4 cu inlocuire piese defecte</t>
  </si>
  <si>
    <t>Reparatie motoare VA, VG</t>
  </si>
  <si>
    <t>50532100-4</t>
  </si>
  <si>
    <t>Statie electrica 110 kV - Revizie cu inlocuire piese uzate si autorizare ISCIR acumulatori inalta presiune aferenti MOP</t>
  </si>
  <si>
    <t>50532200-5</t>
  </si>
  <si>
    <t xml:space="preserve"> Revizie trafo si efectuare masuratori specifice</t>
  </si>
  <si>
    <t xml:space="preserve"> Servicii de intretinere şi reparatii pentru generatoare electrice</t>
  </si>
  <si>
    <t>50532300-6</t>
  </si>
  <si>
    <t>Service cable apa bruta Rosu</t>
  </si>
  <si>
    <t>50532400-7</t>
  </si>
  <si>
    <t>Verificare curent descarcare de la descarcatoarele cu rezistenta variabila 110 kV 23 buc</t>
  </si>
  <si>
    <t>LN2 - Traseu cablu 6kV statie Dragomiresti</t>
  </si>
  <si>
    <t>Statii CAF si PSI - Reparatie statii cu inlocuire intrerupatori si echipamente aferente sertare</t>
  </si>
  <si>
    <t>Inlocuire corpuri de iluminat in instalatiile exterioare</t>
  </si>
  <si>
    <t>50711000-2</t>
  </si>
  <si>
    <t>Intretinere si revizie tehnica ascensoare de persoane si materiale si platforme autoridicatoare</t>
  </si>
  <si>
    <t>50750000-7</t>
  </si>
  <si>
    <t>Revizii si reparatii masini unelte</t>
  </si>
  <si>
    <t>50800000-3</t>
  </si>
  <si>
    <t>Uz.R.</t>
  </si>
  <si>
    <t>Reparatii instalatii iluminat incinta cu inlocuire corpuri iluminat cu componente cu led</t>
  </si>
  <si>
    <t>71318100-1</t>
  </si>
  <si>
    <t xml:space="preserve">Reparatii de nivel 2 </t>
  </si>
  <si>
    <t>trim. 2</t>
  </si>
  <si>
    <t>trim.1,2,3</t>
  </si>
  <si>
    <t>trim 2, 3, 4</t>
  </si>
  <si>
    <t>trim 1, 2. 3</t>
  </si>
  <si>
    <t>trim. III</t>
  </si>
  <si>
    <t>Cladire ATELIER - Demolare cladire ( conform program de expertiza  - STPS) - refacere zona</t>
  </si>
  <si>
    <t>45111100-9</t>
  </si>
  <si>
    <t>Confectionare si inlocuire scari, platforme, parte metalica decantori</t>
  </si>
  <si>
    <t>45223210-1</t>
  </si>
  <si>
    <t xml:space="preserve"> Lucrari de demontare si inlocuire conducte aferente circuitelor de conducte din CTE-uri (circuit hidrotehnic, circuit termoficare, circuite instalatii de epurare chimica, apa potabila si incendiu, canalizare, etc)</t>
  </si>
  <si>
    <t>45231111-6</t>
  </si>
  <si>
    <t xml:space="preserve">Linie CTE,CFR SUD - Inlocuire traverse </t>
  </si>
  <si>
    <t>45234100-7</t>
  </si>
  <si>
    <t>Degazor nr. 2 - 6 ata apa demi - Reparare fundatie pompe IAD</t>
  </si>
  <si>
    <t>45252120-5</t>
  </si>
  <si>
    <t>Lucrari de reparare/revizie a instalatiilor aferente statiei de epurare chimica</t>
  </si>
  <si>
    <t>45259100-8</t>
  </si>
  <si>
    <t xml:space="preserve"> Lucrari de hidroizolare la cladirile din incinta CTE-urilor</t>
  </si>
  <si>
    <t>45261310-0</t>
  </si>
  <si>
    <t>Inlocuire trasee teava cauciucata</t>
  </si>
  <si>
    <t>Turn racire nr.2 - Verificare si inlocuire sistem distributie</t>
  </si>
  <si>
    <t>45262330-3</t>
  </si>
  <si>
    <t>LN3 - Reparatie balizaj cos fum</t>
  </si>
  <si>
    <t>LN3 - Reparatie stalpi din beton sustinere conducte tehnologice incinta</t>
  </si>
  <si>
    <t xml:space="preserve">Lucrari de izolatii termice la instalatiile si agregatele din CTE-uri </t>
  </si>
  <si>
    <t>45321000-3</t>
  </si>
  <si>
    <t>G,P,S</t>
  </si>
  <si>
    <t>Reparatii gard imprejmuire incinta zona CAF 5-6</t>
  </si>
  <si>
    <t>45340000-2</t>
  </si>
  <si>
    <t>Vopsitorii instalatii</t>
  </si>
  <si>
    <t>45442100-8</t>
  </si>
  <si>
    <t>CAF nr.4  tip 4 - Sablare si vopsitorie suprafata interioara cos fum cu vopsea (rasina ) speciala</t>
  </si>
  <si>
    <t xml:space="preserve">45442200-9   </t>
  </si>
  <si>
    <t>Refacere protectii interioare (anticorozive) echipamente sii instalatii de epurare chimica</t>
  </si>
  <si>
    <t>45442200-9</t>
  </si>
  <si>
    <t>Lucrari de reparare si renovare a cladirilor din incinta CTE-urilor</t>
  </si>
  <si>
    <t>45453000-7</t>
  </si>
  <si>
    <t>G, S, UzR.</t>
  </si>
  <si>
    <t>trim.2, 3, 4</t>
  </si>
  <si>
    <t>Reparatie  sistem de monitorizare vibratii, diagnoza si prelucrare date tip BENTLY NEVADA inclusiv dulap protectii aferente turboagregatelor 3 si 4 din CTE Sud</t>
  </si>
  <si>
    <t>Inlocuire componente sisteme de automatizare aferente Centralei cu Ciclu Combinat din CTE Vest</t>
  </si>
  <si>
    <t>Măsurători de tasare-deplasare executate prin metode topogeodezice şi interpretarea rezultatelor în urma măsurătorilor, în centralele ELCEN</t>
  </si>
  <si>
    <t>71351800-1</t>
  </si>
  <si>
    <t>Expertize tehnice/actualizare expertize tehnice cladiri si constructii industriale din ELCEN</t>
  </si>
  <si>
    <t>Monitorizare seismica si prevenirea si combaterea riscului seismic urban</t>
  </si>
  <si>
    <t>UCC</t>
  </si>
  <si>
    <t>trim l</t>
  </si>
  <si>
    <t>trim I</t>
  </si>
  <si>
    <t>Pregatire si autorizare, reautorizare, extindere autorizatie ISCIR pentru personaIul de deservire ELCEN, sudori, RSL, RST</t>
  </si>
  <si>
    <t>P1 Ment</t>
  </si>
  <si>
    <t>P2 Ment</t>
  </si>
  <si>
    <t>P3 Ment</t>
  </si>
  <si>
    <t>P4 Ment</t>
  </si>
  <si>
    <t>P7 Ment</t>
  </si>
  <si>
    <t>L1 Ment</t>
  </si>
  <si>
    <t>S1 Ment</t>
  </si>
  <si>
    <t>S2 Ment</t>
  </si>
  <si>
    <t>S3 Ment</t>
  </si>
  <si>
    <t>S4 Ment</t>
  </si>
  <si>
    <t>P8 Ment</t>
  </si>
  <si>
    <t>Piese de schimb pompe aferente Centrala Ciclu Combinat</t>
  </si>
  <si>
    <t>S5 Ment</t>
  </si>
  <si>
    <t>50312120-2</t>
  </si>
  <si>
    <t>42132000-3</t>
  </si>
  <si>
    <t>S6 Ment</t>
  </si>
  <si>
    <t>Instalatie de climatizare pentru spatii industriale</t>
  </si>
  <si>
    <t>42512000-8</t>
  </si>
  <si>
    <t>Instalatie de aer conditionat pentru medii industriale explozive</t>
  </si>
  <si>
    <t>Aparat pentru masurarea rezistentei de izolatie</t>
  </si>
  <si>
    <t>Cleste ampermetric pentru masura curent rezidual</t>
  </si>
  <si>
    <t>Trusa masurare curent –tensiune trifazata</t>
  </si>
  <si>
    <t>Trusa verificarea rigiditatii dielectrice a uleiului electroizolant</t>
  </si>
  <si>
    <t>38400000-9</t>
  </si>
  <si>
    <t>Trusa portabila pentru masurarea tangentei unghiului de pierderi dielectrice (tg Delta)</t>
  </si>
  <si>
    <t>Microohmetru (punte digitala pentru masurarea rezistentei infasurarilor masinilor electrice)</t>
  </si>
  <si>
    <t>Pompa submersibila pentru namol</t>
  </si>
  <si>
    <t>43134100-2</t>
  </si>
  <si>
    <t xml:space="preserve">Pompa hidraulica de presiune (de comparatie) </t>
  </si>
  <si>
    <t>42122100-1</t>
  </si>
  <si>
    <t xml:space="preserve">Electropompa submersibila pentru ape uzate cu suspensii solide </t>
  </si>
  <si>
    <t>Electropompa mobila de butoi pentru lichide corozive, complet echipata</t>
  </si>
  <si>
    <t>42122100-0</t>
  </si>
  <si>
    <t>Motopompe ape murdare</t>
  </si>
  <si>
    <t>42122220-8</t>
  </si>
  <si>
    <t>Pompa de inalta presiune: pmax 690 bar, Q-284 l/min</t>
  </si>
  <si>
    <t>42120000-6</t>
  </si>
  <si>
    <t>Analizor pentru determinarea timpului de dezemulsionare al uleiurilor</t>
  </si>
  <si>
    <t>38434000-6</t>
  </si>
  <si>
    <t>Analizor oxigen dizolvat</t>
  </si>
  <si>
    <t>Aparat Penski-Martens pentru determinarea punctului de inflamabilitate</t>
  </si>
  <si>
    <t>Spectrofotometru de laborator cu dublu flux UV-VIS</t>
  </si>
  <si>
    <t xml:space="preserve">38433000-9 </t>
  </si>
  <si>
    <t>Spectofotometru VIS de laborator monoflux</t>
  </si>
  <si>
    <t>38430000-8</t>
  </si>
  <si>
    <t>Conductometru portabil</t>
  </si>
  <si>
    <t>Incinta cu ventilatie având aductiune de aer proaspat si evacuare libera</t>
  </si>
  <si>
    <t>42520000-7</t>
  </si>
  <si>
    <t>Ventilator antiex</t>
  </si>
  <si>
    <t>39717100-2</t>
  </si>
  <si>
    <t>42410000-3</t>
  </si>
  <si>
    <t xml:space="preserve">Motostivuitor multifunctional (inclusiv accesorii)  </t>
  </si>
  <si>
    <t>42418000-9</t>
  </si>
  <si>
    <t>Schela modulara: H=25 m</t>
  </si>
  <si>
    <t>44212310-5</t>
  </si>
  <si>
    <t>Schela din teava cu noduri fixe si rotative, pentru suprafata de 100 mp</t>
  </si>
  <si>
    <t>Visiotest</t>
  </si>
  <si>
    <t>33124100-6</t>
  </si>
  <si>
    <t>Electrocardiograf</t>
  </si>
  <si>
    <t>Electrocar 10 t (echipat cu carlig de remorcare)</t>
  </si>
  <si>
    <t>34144900-7</t>
  </si>
  <si>
    <t>Autospeciala transport marfa 1,5 to si 7+1 persoane, echipata cu carlig de remorcare (EURO 6)</t>
  </si>
  <si>
    <t>34131000-4</t>
  </si>
  <si>
    <t>Autobasculanta 7,5 t</t>
  </si>
  <si>
    <t>34142300-7</t>
  </si>
  <si>
    <t>34130000-7</t>
  </si>
  <si>
    <t>Autoutilitara dubla cabina si bena de 3,5 t</t>
  </si>
  <si>
    <t>34144700-5</t>
  </si>
  <si>
    <t xml:space="preserve">Autoturism utilitar </t>
  </si>
  <si>
    <t>34100000-8</t>
  </si>
  <si>
    <t>Platforma/remorca cu obloane de inaltime medie, sarcina maxima 2,5 tone</t>
  </si>
  <si>
    <t>34223000-6</t>
  </si>
  <si>
    <t xml:space="preserve">Computer de birou </t>
  </si>
  <si>
    <t>Computer portabil</t>
  </si>
  <si>
    <t>Server, configuratia 1</t>
  </si>
  <si>
    <t>Server, configuratia 2</t>
  </si>
  <si>
    <t>Fotocopiator</t>
  </si>
  <si>
    <t>Imprimanta cu jet de cerneala</t>
  </si>
  <si>
    <t>Imprimanta laser</t>
  </si>
  <si>
    <t>Imprimanta matriciala</t>
  </si>
  <si>
    <t>Dispozitiv mobil de comunicatii</t>
  </si>
  <si>
    <t>38414000-0</t>
  </si>
  <si>
    <t>Videoproiector</t>
  </si>
  <si>
    <t xml:space="preserve">Aparat foto </t>
  </si>
  <si>
    <t>38651000-3</t>
  </si>
  <si>
    <t>Pod rulant monogrinda Q = 5.000 kg x 11.000 mm, cu linie de alimentare aferenta</t>
  </si>
  <si>
    <t>42414200-3</t>
  </si>
  <si>
    <t>Sistem hidraulic de ridicat</t>
  </si>
  <si>
    <t>42122210-5</t>
  </si>
  <si>
    <t>Nisa de laborator</t>
  </si>
  <si>
    <t>39714000-0</t>
  </si>
  <si>
    <t xml:space="preserve">Instalatie de purificare a uleiului </t>
  </si>
  <si>
    <t>42912000-2</t>
  </si>
  <si>
    <t xml:space="preserve">Detector portabil pierderi H2 </t>
  </si>
  <si>
    <t>Ph-metru  portabil</t>
  </si>
  <si>
    <t>38416000-4</t>
  </si>
  <si>
    <t>Trusa testare ulei electroizolant de transformator (masoara tg δ, rigiditatea, etc.)</t>
  </si>
  <si>
    <t>Aparat portabil pentru determinarea pierderilor de SF6 din camerele de stingere ale intrerupatoarelor de 6 kV din instalatiile electrice</t>
  </si>
  <si>
    <t xml:space="preserve">38431000-5 </t>
  </si>
  <si>
    <t>Detector – analizator  portabil de gaze – detector Hidrogen</t>
  </si>
  <si>
    <t>Dispozitiv pentru strunjire oglinzi etansare armaturi de la Dn300 pana la Dn1000</t>
  </si>
  <si>
    <t>42600000-2</t>
  </si>
  <si>
    <t>Perturbograf digital</t>
  </si>
  <si>
    <t>38342100-5</t>
  </si>
  <si>
    <t>Pachete software de protectie antivirus</t>
  </si>
  <si>
    <t>Pachete software si sisteme informatice</t>
  </si>
  <si>
    <t>Pachete software de planificare si productivitate (Licenţă Primavera Enterprise Project and Portfolio Management cu modul web)</t>
  </si>
  <si>
    <t>48330000-0</t>
  </si>
  <si>
    <t>42310000-2</t>
  </si>
  <si>
    <t>38425100-1</t>
  </si>
  <si>
    <t>42340000-1</t>
  </si>
  <si>
    <t>32323100-4</t>
  </si>
  <si>
    <t>34111100-9</t>
  </si>
  <si>
    <t>Inv</t>
  </si>
  <si>
    <t>31.01-30.11.2020</t>
  </si>
  <si>
    <t>Trim. II</t>
  </si>
  <si>
    <t>Trim. I</t>
  </si>
  <si>
    <t>Trim. III</t>
  </si>
  <si>
    <t>Trim. I-II</t>
  </si>
  <si>
    <t>Trim. IV</t>
  </si>
  <si>
    <t xml:space="preserve">Trim. III </t>
  </si>
  <si>
    <t>Trim. I-IV</t>
  </si>
  <si>
    <t xml:space="preserve">Trim. II </t>
  </si>
  <si>
    <t>TRIM. I</t>
  </si>
  <si>
    <t>TRIM. I-IV</t>
  </si>
  <si>
    <t>Trim. IV 2020</t>
  </si>
  <si>
    <t>P2 INV</t>
  </si>
  <si>
    <t>P4 INV</t>
  </si>
  <si>
    <t>P9 INV</t>
  </si>
  <si>
    <t>P11 INV</t>
  </si>
  <si>
    <t>P13 INV</t>
  </si>
  <si>
    <t>P5 INV</t>
  </si>
  <si>
    <t>P7 INV</t>
  </si>
  <si>
    <t>P6 INV</t>
  </si>
  <si>
    <t>P1 INV</t>
  </si>
  <si>
    <t>P10 INV</t>
  </si>
  <si>
    <t>P14 INV</t>
  </si>
  <si>
    <t>UR</t>
  </si>
  <si>
    <t>G,UR</t>
  </si>
  <si>
    <t>S,G</t>
  </si>
  <si>
    <t>V,S,P</t>
  </si>
  <si>
    <t>45251220-9</t>
  </si>
  <si>
    <t xml:space="preserve">45251250-8 </t>
  </si>
  <si>
    <t xml:space="preserve">Trim. IV 2024 </t>
  </si>
  <si>
    <t xml:space="preserve">Trim. III 2021 </t>
  </si>
  <si>
    <t>L1 INV</t>
  </si>
  <si>
    <t>G,S,V</t>
  </si>
  <si>
    <t>P12 INV</t>
  </si>
  <si>
    <t>P8 INV</t>
  </si>
  <si>
    <t>P15 INV</t>
  </si>
  <si>
    <t>P16 INV</t>
  </si>
  <si>
    <t xml:space="preserve">90733700-1 </t>
  </si>
  <si>
    <t xml:space="preserve">90711000-4 </t>
  </si>
  <si>
    <t xml:space="preserve">42913300-2 </t>
  </si>
  <si>
    <t>PS</t>
  </si>
  <si>
    <t>P28 A</t>
  </si>
  <si>
    <t>P1 Tehn</t>
  </si>
  <si>
    <t>LD</t>
  </si>
  <si>
    <t>P17 INV</t>
  </si>
  <si>
    <t>P 29 A</t>
  </si>
  <si>
    <t>P9 Ment</t>
  </si>
  <si>
    <t>P30 A</t>
  </si>
  <si>
    <t>Nr. crt.</t>
  </si>
  <si>
    <t xml:space="preserve">Tip </t>
  </si>
  <si>
    <t>Serviciul</t>
  </si>
  <si>
    <t>Obiectul contractului</t>
  </si>
  <si>
    <t>Cod CPV</t>
  </si>
  <si>
    <t>CET</t>
  </si>
  <si>
    <t>Valoarea  estimata          (lei fara TVA)</t>
  </si>
  <si>
    <t>Sursa de finantare</t>
  </si>
  <si>
    <t>Procedura ce urmeaza a fi aplicata</t>
  </si>
  <si>
    <t>Data estimata pentru initiere procedura procedura</t>
  </si>
  <si>
    <t>Data estimata pentru finalizare procedura</t>
  </si>
  <si>
    <t>Modalitatea de derulare procedura de achizitie        (on / off line)</t>
  </si>
  <si>
    <t>Perioada estimata pentru darea in consum (trim, an)</t>
  </si>
  <si>
    <t>Similare</t>
  </si>
  <si>
    <t>Persoana responsabila cu aplicarea procedurii de atribuire</t>
  </si>
  <si>
    <t xml:space="preserve">Lapte praf instant integral 26% grasime </t>
  </si>
  <si>
    <t>Produse farmaceutice (medicamente si produse farmaceutice pentru dotarea cabinetelor medicale)</t>
  </si>
  <si>
    <t>Publicații în domeniul SSM (abonamente reviste specialitate, standarde, prescripții tehnice)</t>
  </si>
  <si>
    <t>Imprimate (materiale de instruire SSM, afișe SSM)</t>
  </si>
  <si>
    <t xml:space="preserve">Servicii psihologice pentru supravegherea sănătății lucrătorilor </t>
  </si>
  <si>
    <t>Intretinere, service, reparatii la aparatele din cadrul cabinetelor medicale ELCEN</t>
  </si>
  <si>
    <t>Colectare, ridicare, transport, depozitare deseuri materiale biologice</t>
  </si>
  <si>
    <t>Participarea la Congrese, simpozioane în domeniul SSM, medicina muncii</t>
  </si>
  <si>
    <t xml:space="preserve">Verificare instalatii de ventilatie care functioneaza in mediii potential explozive/ toxice, conform prevederilor normativului NVIV-01-06 </t>
  </si>
  <si>
    <t>produse</t>
  </si>
  <si>
    <t>servicii</t>
  </si>
  <si>
    <t>SSM</t>
  </si>
  <si>
    <t>15511700-0</t>
  </si>
  <si>
    <t>33600000-6</t>
  </si>
  <si>
    <t>22458000-5</t>
  </si>
  <si>
    <t>85140000-2</t>
  </si>
  <si>
    <t>85121270-6</t>
  </si>
  <si>
    <t>50421000-2</t>
  </si>
  <si>
    <t>90524000-6</t>
  </si>
  <si>
    <t>71315410-6</t>
  </si>
  <si>
    <t>ELCEN</t>
  </si>
  <si>
    <t>productie</t>
  </si>
  <si>
    <t>trim IV 2020</t>
  </si>
  <si>
    <t>trim II 2020</t>
  </si>
  <si>
    <t>trim I 2020</t>
  </si>
  <si>
    <t>trim III 2020</t>
  </si>
  <si>
    <t>trim II  2020</t>
  </si>
  <si>
    <t>trim I - IV 2020</t>
  </si>
  <si>
    <t>Determinarea nivelului de noxe</t>
  </si>
  <si>
    <t>90715000-2</t>
  </si>
  <si>
    <t>22120000-7</t>
  </si>
  <si>
    <t>79950000-8</t>
  </si>
  <si>
    <t>Lab.CND</t>
  </si>
  <si>
    <t>Servicii privind monitorizarea cu film dozimetric pentru un numar de 6 persoane/luna, conform CNCAN</t>
  </si>
  <si>
    <t>71621000-7</t>
  </si>
  <si>
    <t>trim.1</t>
  </si>
  <si>
    <t>Servicii autorizate in domeniul activitatilor  nucleare instalatiilor cu raze "X" de tip MXR 201 si MXR 301si spectrometru INNOVX din Unitatea Nucleara din cadrul Laboratorului CND al ELCEN conf CNCAN</t>
  </si>
  <si>
    <t>98113100-9</t>
  </si>
  <si>
    <t>trim.2</t>
  </si>
  <si>
    <t>trim.2,3</t>
  </si>
  <si>
    <t>Autorizare personal in domeniul control nedistructiv ISCIR, nivel 2 conform CR 6/2013</t>
  </si>
  <si>
    <t>80531100-6</t>
  </si>
  <si>
    <t>trim.4</t>
  </si>
  <si>
    <t xml:space="preserve">Avizare proceduri in domeniul control nedistructiv ISCIR, nivel 3 conform CR 6/2013 </t>
  </si>
  <si>
    <t>79132000-8</t>
  </si>
  <si>
    <t>Autorizare ISCIR, cursuri RTEND</t>
  </si>
  <si>
    <t>Autorizare ISCIR, cursuri pentru metodele RT-X, nivel 2, conform CR6/2013</t>
  </si>
  <si>
    <t>Cursuri radioprotectie cu surse de radiatii ionizante in domeniul GR, conform ordinului 155 CNCAN, nivel 1</t>
  </si>
  <si>
    <t>20.11.2020</t>
  </si>
  <si>
    <t>30.09.2020</t>
  </si>
  <si>
    <t>Jur</t>
  </si>
  <si>
    <t>Servicii de asistenta si reprezentare juridica</t>
  </si>
  <si>
    <t>79111000-5</t>
  </si>
  <si>
    <t>ocazional</t>
  </si>
  <si>
    <t>art.124</t>
  </si>
  <si>
    <t>offline</t>
  </si>
  <si>
    <t>Abonament online BPI</t>
  </si>
  <si>
    <t>22211100-3</t>
  </si>
  <si>
    <t>PO ELCEN</t>
  </si>
  <si>
    <t>A</t>
  </si>
  <si>
    <t>ISCIR</t>
  </si>
  <si>
    <t>AD</t>
  </si>
  <si>
    <t>Mediu</t>
  </si>
  <si>
    <t>Combustibil</t>
  </si>
  <si>
    <t>64100000-7</t>
  </si>
  <si>
    <t>Servicii postale si de curierat</t>
  </si>
  <si>
    <t>Organizarea de evenimente de tipul conferinte, seminarii, ateliere</t>
  </si>
  <si>
    <t>79952000-2</t>
  </si>
  <si>
    <t>off line</t>
  </si>
  <si>
    <t>Comunicare</t>
  </si>
  <si>
    <t>Serviciu de monitorizare presa</t>
  </si>
  <si>
    <t>92400000-5</t>
  </si>
  <si>
    <t>Ocazional</t>
  </si>
  <si>
    <t>Afilieri organizatii profesionale</t>
  </si>
  <si>
    <t>98130000-3</t>
  </si>
  <si>
    <t>Abonamente presa centrala si reviste de specialitate</t>
  </si>
  <si>
    <t>22200000-2</t>
  </si>
  <si>
    <t>Materiale publicitare</t>
  </si>
  <si>
    <t>22400000-4</t>
  </si>
  <si>
    <t>Serviciu de informare electronica</t>
  </si>
  <si>
    <t>64216200-5</t>
  </si>
  <si>
    <t>Serviciu de proiectare de site-uri</t>
  </si>
  <si>
    <t xml:space="preserve">72415000-2 </t>
  </si>
  <si>
    <t>Servicii de publicitate</t>
  </si>
  <si>
    <t>79341000-6</t>
  </si>
  <si>
    <t>Substante absorbante pentru depoluarea solului si apei in situatii de accidente ecologice cu produse petroliere in CTE-urile ELCEN.</t>
  </si>
  <si>
    <t>24000000-4</t>
  </si>
  <si>
    <t>trim.3</t>
  </si>
  <si>
    <t>Efectuare monitorizari poluanti in apa uzata si subterana, aer , sol si zgomot in CTE-urile ELCEN.</t>
  </si>
  <si>
    <t>90730000-3</t>
  </si>
  <si>
    <t>Efectuarea determinarilor  pentru continut de carbon, putere calorifica inferioara si factor  de emisie de CO2, pentru pacura receptionata in CTE Progresu (12 analize).</t>
  </si>
  <si>
    <t>71610000-7</t>
  </si>
  <si>
    <t>Verificarea rapoartelor de emisii de gaze cu efect de sera aferente anului 2019, de catre persoane atestate conform legislatiei de mediu*).</t>
  </si>
  <si>
    <t>90731700-7</t>
  </si>
  <si>
    <t>Verificarea rapoartelor de emisii de gaze cu efect de sera aferente anului 2020, de catre persoane atestate conform legislatiei de mediu.</t>
  </si>
  <si>
    <t>Ecologizare/eliminare  deseuri  impurificate cu produse petroliere (pacura, ulei, motorina), detinute de CTE –urile din ELCEN ( cca 1000 t)</t>
  </si>
  <si>
    <t>98371120-1</t>
  </si>
  <si>
    <t>Ecologizarea zonelor afectate in urma producerii unui accident ecologic intr-un CTE din ELCEN</t>
  </si>
  <si>
    <t>90722200-6</t>
  </si>
  <si>
    <t>Elaborare "Bilant de mediu" pentru CTE Fantanele</t>
  </si>
  <si>
    <t>90711300-7</t>
  </si>
  <si>
    <t>Elaborare documentatii tehnice in vederea revizuiriii unor noi autorizatii integrate de mediu pentru  CTE Grozavesti, CTE Sud, CTE Progresu si CTE Vest</t>
  </si>
  <si>
    <t>90710000-7</t>
  </si>
  <si>
    <t>NENOMINALIZATE</t>
  </si>
  <si>
    <t>S2 Mediu</t>
  </si>
  <si>
    <t>S3 Mediu</t>
  </si>
  <si>
    <t>S4 Mediu</t>
  </si>
  <si>
    <t>S5 Mediu</t>
  </si>
  <si>
    <t>AQ</t>
  </si>
  <si>
    <t>Serviciul de Recertificare a Sistemului de Management Integrat Calitate-Mediu, Securitate si Sanatate in Munca</t>
  </si>
  <si>
    <t>Instruire auditori tranzitie la   ISO 9001:2015 si ISO 14001:2015</t>
  </si>
  <si>
    <t>Instruire auditori tranzitie la   ISO 45001</t>
  </si>
  <si>
    <t xml:space="preserve">Instruire Responsabili Procese – curs sistem integrat calitate-mediu-ssm pe noile standarde ISO 9001:2015, ISO 14001:2015, ISO 45001:2018 </t>
  </si>
  <si>
    <t>Publicatii tehnice</t>
  </si>
  <si>
    <t>80530000-8</t>
  </si>
  <si>
    <t>SU</t>
  </si>
  <si>
    <t>Revizia de intretinere cu reparare si autorizare, inclusiv revizia si umplerea buteliilor de aer comprimat aferente</t>
  </si>
  <si>
    <t>Reparaţii, revizii tehnice periodice şi inspecţii tehnice periodice pentru autospecialele din dotarea SPSU</t>
  </si>
  <si>
    <t>50413200-5</t>
  </si>
  <si>
    <t xml:space="preserve">Incheiere asigurarea de viata a personalului operativ si de conducere din cadrul SPSU, a pompierilor voluntari si a salvatorilor din uzine precum si a cadrelor de conducere ELCEN care participa nemijlocit la interventiile generate de situatiile de urgenta </t>
  </si>
  <si>
    <t>66512100-3</t>
  </si>
  <si>
    <t>01.06.2020</t>
  </si>
  <si>
    <t>15.03.2020</t>
  </si>
  <si>
    <t>online</t>
  </si>
  <si>
    <t>Metrolog</t>
  </si>
  <si>
    <t>Verificari metrologice/etalonari pentru aparatele/mijloacele de masurare din ELCEN</t>
  </si>
  <si>
    <t>50433000-9</t>
  </si>
  <si>
    <t>trim.2,3,4</t>
  </si>
  <si>
    <t>Asistenta tehnica, asigurare transport si manipulare greutati etalon pentru verificari metrologice ale platformelor de cantarire rutiera</t>
  </si>
  <si>
    <t>71356200-0</t>
  </si>
  <si>
    <t>trim.3,4</t>
  </si>
  <si>
    <t>Financiar</t>
  </si>
  <si>
    <t>Servicii de evaluare cladiri</t>
  </si>
  <si>
    <t>71324000-5</t>
  </si>
  <si>
    <t>Patrim</t>
  </si>
  <si>
    <t>Calcul actuarial pentru beneficiile angajatilor</t>
  </si>
  <si>
    <t>Servicii de audit financiar</t>
  </si>
  <si>
    <t>79212100-4</t>
  </si>
  <si>
    <t>66519600-7</t>
  </si>
  <si>
    <t>2020-2022</t>
  </si>
  <si>
    <t>Contabilitate</t>
  </si>
  <si>
    <t>Actualizare aplicatie "Managementul Financiar-contabilitate" si migrare la versiunea web</t>
  </si>
  <si>
    <t>72262000-9</t>
  </si>
  <si>
    <t>Securitate</t>
  </si>
  <si>
    <t>Servicii de evaluare a riscurilor sau a pericolelor, alta decat cea pentru constructii</t>
  </si>
  <si>
    <t>90711100-5</t>
  </si>
  <si>
    <t>01.09.2020</t>
  </si>
  <si>
    <t>Servicii de paza</t>
  </si>
  <si>
    <t>79713000-5</t>
  </si>
  <si>
    <t>DRU</t>
  </si>
  <si>
    <t xml:space="preserve"> Publicații în domeniul resurselor umane  (abonamente reviste specialitate, standarde, prescripții tehnice)</t>
  </si>
  <si>
    <t>Imprimate (legitimatii pentru personal, instruire profesionala, etc)</t>
  </si>
  <si>
    <t>Recrutare de personal</t>
  </si>
  <si>
    <t>79600000-0</t>
  </si>
  <si>
    <t>Servicii de instruire personal</t>
  </si>
  <si>
    <t>80500000-9</t>
  </si>
  <si>
    <t>trim.1-4</t>
  </si>
  <si>
    <t>Instruire/reinstruire salvatori</t>
  </si>
  <si>
    <t>Alte cursuri</t>
  </si>
  <si>
    <t>Tichete de masa</t>
  </si>
  <si>
    <t>79823000-9</t>
  </si>
  <si>
    <t>15.05.2020</t>
  </si>
  <si>
    <t>BTIC</t>
  </si>
  <si>
    <t>Cartuse de toner</t>
  </si>
  <si>
    <t>Cartuse de cerneală</t>
  </si>
  <si>
    <t>Imprimante</t>
  </si>
  <si>
    <t>Piese de schimb pentru computere (fara DCS-uri, calculatoare de proces etc.)</t>
  </si>
  <si>
    <t>Telefoane mobile</t>
  </si>
  <si>
    <t>Piese de schimb pentru retea (active si pasive pentru infrastructura, fara DCS, SCADA, HMI)</t>
  </si>
  <si>
    <t>Produs legislativ</t>
  </si>
  <si>
    <t>30125100-2</t>
  </si>
  <si>
    <t>30192113-6</t>
  </si>
  <si>
    <t>30232100-5</t>
  </si>
  <si>
    <t>30237100-0</t>
  </si>
  <si>
    <t>32250000-0</t>
  </si>
  <si>
    <t>32581000-9</t>
  </si>
  <si>
    <t>48900000-7</t>
  </si>
  <si>
    <t>tr1-tr4</t>
  </si>
  <si>
    <t>trimestrial</t>
  </si>
  <si>
    <t>Servicii reparatii, întretinere echipamente de calcul, retea, imprimante</t>
  </si>
  <si>
    <t>Servicii de intretinere servere și tehnica de calcul, retea de date, curenti slabi</t>
  </si>
  <si>
    <t>Servicii de incarcare cartuse pentru imprimante</t>
  </si>
  <si>
    <t>Servicii telefonie fixa</t>
  </si>
  <si>
    <t>Servicii telefonie mobila</t>
  </si>
  <si>
    <t>Servicii de recuperare a aplicatiilor in caz de accident informatic</t>
  </si>
  <si>
    <t>Servicii suport tehnic</t>
  </si>
  <si>
    <t>Servicii de internet</t>
  </si>
  <si>
    <t>Servicii de reparare si de intretinere a centralei telefonice</t>
  </si>
  <si>
    <t>Cursuri de informatica</t>
  </si>
  <si>
    <t>Servicii de televiziune prin cablu</t>
  </si>
  <si>
    <t>50312000-5</t>
  </si>
  <si>
    <t>50312300-8</t>
  </si>
  <si>
    <t>50323100-6</t>
  </si>
  <si>
    <t>64211000-8</t>
  </si>
  <si>
    <t>64212000-5</t>
  </si>
  <si>
    <t>72251000-9</t>
  </si>
  <si>
    <t>72266000-7</t>
  </si>
  <si>
    <t>72400000-4</t>
  </si>
  <si>
    <t>79511000-9</t>
  </si>
  <si>
    <t>80533200-1</t>
  </si>
  <si>
    <t>92232000-6</t>
  </si>
  <si>
    <t>tr1</t>
  </si>
  <si>
    <t>tr3</t>
  </si>
  <si>
    <t>tr4</t>
  </si>
  <si>
    <t>-</t>
  </si>
  <si>
    <t>S1 BTIC</t>
  </si>
  <si>
    <t>S2 BTIC</t>
  </si>
  <si>
    <t>investitii</t>
  </si>
  <si>
    <t>Pachete software antivirus</t>
  </si>
  <si>
    <t>30213300-8</t>
  </si>
  <si>
    <t>30213100-6</t>
  </si>
  <si>
    <t>30213200-7</t>
  </si>
  <si>
    <t>30232120-1</t>
  </si>
  <si>
    <t>48760000-3</t>
  </si>
  <si>
    <t>48761000-0</t>
  </si>
  <si>
    <t>48820000-2</t>
  </si>
  <si>
    <t>48000000-8</t>
  </si>
  <si>
    <t>42661100-8</t>
  </si>
  <si>
    <t>30232110-8</t>
  </si>
  <si>
    <t>30232150-0</t>
  </si>
  <si>
    <t>38652120-7</t>
  </si>
  <si>
    <t>30121100-4</t>
  </si>
  <si>
    <t>Tehnic</t>
  </si>
  <si>
    <t>Publicatii tehnice (standarde, prescriptii tehnice, carti tehnice)</t>
  </si>
  <si>
    <t>conform solicitari</t>
  </si>
  <si>
    <t>Efectuarea de analize fizico-chimice de calitate pacura stocata in CTE-urile din ELCEN</t>
  </si>
  <si>
    <t>71620000-0</t>
  </si>
  <si>
    <t>Efectuarea de analize pentru verificarea calitatii apei brute (apa de suprafata, apa potabila,  apa de subteran) prelevate de CTE-urile din cadrul ELCEN</t>
  </si>
  <si>
    <t>Analize cromatografice pentru determinarea compozitiei gazelor dizolvate in uleiurile de la transformatoarele de putere din CTE-uri si alte analize /masuratori efectuate la transformatoare</t>
  </si>
  <si>
    <t>Monitorizarea de control a caracteristicilor fizico-chimice si microbiologice la apa din forajul de mare adancime  din  CTE Bucuresti Vest. Analizarea si stabilirea solutiei tehnice de imbunatatire a  calitatii apei din foraj pentru asigurarea permanenta a caracterului de potabilitate a acesteia.</t>
  </si>
  <si>
    <t>Servicii de verificare aparate, avizare documentație tehnica pentru autorizare la CNCAN a laboratorului DATIASI din ELCEN</t>
  </si>
  <si>
    <t>71356000-8</t>
  </si>
  <si>
    <t xml:space="preserve">Documentatie tehnica  privind realizarea unui sistem de prindere a elementelor de sustinere a instalatiei de separare apa-abur la cazanele nr.2,3,4,                             tip CR 1737-Vulcan, de 420t/h,  din CTE Progresu </t>
  </si>
  <si>
    <t>71323000-8</t>
  </si>
  <si>
    <t>Studiu privind modificarea tehnologiei de tratare a apei brute din centralele ELCEN, prin inlocuirea sulfatului feros cu alti reactivi chimici disponibili pe piata internationala</t>
  </si>
  <si>
    <t>71600000-4</t>
  </si>
  <si>
    <t xml:space="preserve">Expertizare stare metal si Raport tehnic final la cazanele de abur si apa fierbinte din CTE - ELCEN, pentru evaluarea duratei remanente de functionare in vederea autorizarii, conform PT ISCIR C1-2010 </t>
  </si>
  <si>
    <t>71319000-7</t>
  </si>
  <si>
    <t xml:space="preserve">Expertizare stare metal si Raport tehnic final la circuitele de abur, apa alimentare si apa fierbinte aferente agregatelor din CTE-urile ELCEN si circuitele de pacura, pentru evaluarea duratei remanente de functionare in vederea autorizarii, conform PT ISCIR C10-2010 si C6-2010 </t>
  </si>
  <si>
    <t>Verificari tehnice in utilizare (expertizare) la instalatiile de ridicat, poduri, autostivuitoare din CTE - ELCEN, pentru evaluarea duratei remanente de functionare in vederea autorizarii, conform PT ISCIR R1; R2 si R 3-2010;</t>
  </si>
  <si>
    <t xml:space="preserve">Expertizare stare metal si Raport tehnic final la recipientele scadente ISCIR din CTE - ELCEN, pentru evaluarea duratei remanente de functionare in vederea autorizarii, conform PT ISCIR C4-2010 </t>
  </si>
  <si>
    <t xml:space="preserve">Analize si incercari mecano-metalurgice pe esantioane prelevate din tevile existente in magazii, utilizate pentru reparatii, in vederea recertificarii si incercari mecano-metalurgice si tratamente termice pe epruvete sudate in vederea autorizarii ISCIR a sudorilor </t>
  </si>
  <si>
    <t xml:space="preserve">Elaborarea documentatiei pentru cartea conductei, cartea recipient, carte cazan si carte ascensoare si completari la aceasta in vederea evaluarii duratei restante de viata, a inregistrarii si autorizarii functionarii de catre ISCIR, pentru circuitele de abur viu, apa de alimentare, apa fierbinte si recipientelor sub presiune aferente agregatelor din CTE - ELCEN </t>
  </si>
  <si>
    <t>71333000-1</t>
  </si>
  <si>
    <t xml:space="preserve">PROIECT tehnic pentru refacere sistem de sustinere a conductoarelor si izolatoarelor de inalta tensiune pentru Trafo nr. 4 -25 MVA, CTE Grozavesti </t>
  </si>
  <si>
    <t>G</t>
  </si>
  <si>
    <t xml:space="preserve">Documentatie tehnica  privind realizarea unui  rezervor de stocare apa dedurizata, de 500 mc,  in CTE Vest </t>
  </si>
  <si>
    <t>V</t>
  </si>
  <si>
    <t>Proiect tehnic reparatie instalatii de ridicat (poduri, ascensoare, motostivuitoare, etc.) din cadrul ELCEN</t>
  </si>
  <si>
    <t>71330000-0</t>
  </si>
  <si>
    <t>Conform solicitari</t>
  </si>
  <si>
    <t>Daca va fi cazul</t>
  </si>
  <si>
    <t>S1 Tehnic</t>
  </si>
  <si>
    <t>S3 Tehnic</t>
  </si>
  <si>
    <t>S2 Tehnic</t>
  </si>
  <si>
    <t>Studii preinvestitionale pentru implementarea de capacitati noi de productie/retehnologizari/modernizari   in centralele ELCEN (lista studii preinvestitionale 2020)</t>
  </si>
  <si>
    <t>79314000-8</t>
  </si>
  <si>
    <t>S,V,P,G</t>
  </si>
  <si>
    <t>Studii si rapoarte de evaluare a impactului asupra mediului pentru capacitati noi de productie si retehnologizari/implementari ( lista studii preinvestitionale 2020 )</t>
  </si>
  <si>
    <t>cand va fi cazul</t>
  </si>
  <si>
    <t>Transporturi</t>
  </si>
  <si>
    <t>Benzina fara plumb</t>
  </si>
  <si>
    <t>09132100-4</t>
  </si>
  <si>
    <t>Motorina</t>
  </si>
  <si>
    <t>09134220-5</t>
  </si>
  <si>
    <t>Ulei motor auto ( pt.completare )</t>
  </si>
  <si>
    <t>09211100-2</t>
  </si>
  <si>
    <t>Lichid de frana</t>
  </si>
  <si>
    <t>09211650-2</t>
  </si>
  <si>
    <t>Produse antigel</t>
  </si>
  <si>
    <t>24951311-8</t>
  </si>
  <si>
    <t>Acumulatori auto</t>
  </si>
  <si>
    <t>31440000-2</t>
  </si>
  <si>
    <t>Becuri auto</t>
  </si>
  <si>
    <t>31531000-7</t>
  </si>
  <si>
    <t>Truse medicale (auto)</t>
  </si>
  <si>
    <t>33141620-2</t>
  </si>
  <si>
    <t>Piese si accesorii pentru vehicule</t>
  </si>
  <si>
    <t>34300000-0</t>
  </si>
  <si>
    <t>Anvelope auto</t>
  </si>
  <si>
    <t>34351100-3</t>
  </si>
  <si>
    <t>Echipament de lupta impotriva incendiilor, de salvare si de siguranta</t>
  </si>
  <si>
    <t>35111000-5</t>
  </si>
  <si>
    <t>Veste reflectorizante</t>
  </si>
  <si>
    <t>35113220-5</t>
  </si>
  <si>
    <t>Accesorii si produse de curatat pentru automobile</t>
  </si>
  <si>
    <t>39831500-1</t>
  </si>
  <si>
    <t>conform 
solicitari</t>
  </si>
  <si>
    <t>trim 1-4</t>
  </si>
  <si>
    <t>trim 1,4</t>
  </si>
  <si>
    <t>trim 2,3</t>
  </si>
  <si>
    <t>P1 Transp.</t>
  </si>
  <si>
    <t>Servicii de reparatii si intretinere  a autovehiculelor si echipamentelor conexe</t>
  </si>
  <si>
    <t>50112000-3</t>
  </si>
  <si>
    <t>Reparatii si intretinere cisterne</t>
  </si>
  <si>
    <t>50514100-2</t>
  </si>
  <si>
    <t>Servicii de reparatii si intretinere a tahometrelor</t>
  </si>
  <si>
    <t>50411400-3</t>
  </si>
  <si>
    <t>Inchiriere de vehicule civile si industriale cu sofer</t>
  </si>
  <si>
    <t>60182000-7</t>
  </si>
  <si>
    <t>Inspectie tehnica autovehicule</t>
  </si>
  <si>
    <t>71631200-2</t>
  </si>
  <si>
    <t>Servicii de asigurare a autovehiculelor</t>
  </si>
  <si>
    <t>66514110-0</t>
  </si>
  <si>
    <t>Servicii de formare profesionala (domeniul auto)</t>
  </si>
  <si>
    <t>16.07.2020 (camioane) 14.07.2020 (autoturisme) 16.04.2020(tractorase gehl)</t>
  </si>
  <si>
    <t>trim 3</t>
  </si>
  <si>
    <t>trim 2</t>
  </si>
  <si>
    <t>trim 2,4</t>
  </si>
  <si>
    <t>lucrari</t>
  </si>
  <si>
    <t>Inchiriere de autovehicule si  utilaje de constructii cu operator</t>
  </si>
  <si>
    <t>45500000-2</t>
  </si>
  <si>
    <t>Sare bulgari</t>
  </si>
  <si>
    <t>14410000-8</t>
  </si>
  <si>
    <t>Rasini schimbatoare de ioni</t>
  </si>
  <si>
    <t>24962000-5</t>
  </si>
  <si>
    <t>Almaciu</t>
  </si>
  <si>
    <t>Lungu</t>
  </si>
  <si>
    <t>Ivascu</t>
  </si>
  <si>
    <t>Marcas</t>
  </si>
  <si>
    <t>LISTA ACHIZITIILOR DIRECTE</t>
  </si>
  <si>
    <t>III</t>
  </si>
  <si>
    <t>FONDURI DE PRODUCTIE</t>
  </si>
  <si>
    <t>ACHIZITII DE PRODUSE</t>
  </si>
  <si>
    <t>III.A</t>
  </si>
  <si>
    <t>TOTAL PRODUSE</t>
  </si>
  <si>
    <t>III.B</t>
  </si>
  <si>
    <t>ACHIZITII DE SERVICII</t>
  </si>
  <si>
    <t>IIIA1</t>
  </si>
  <si>
    <t>IIIA2</t>
  </si>
  <si>
    <t>IIIA3</t>
  </si>
  <si>
    <t>IIIA4</t>
  </si>
  <si>
    <t>IIIA5</t>
  </si>
  <si>
    <t>IIIA6</t>
  </si>
  <si>
    <t>IIIA7</t>
  </si>
  <si>
    <t>IIIA8</t>
  </si>
  <si>
    <t>IIIA9</t>
  </si>
  <si>
    <t>IIIA10</t>
  </si>
  <si>
    <t>IIIA11</t>
  </si>
  <si>
    <t>IIIA12</t>
  </si>
  <si>
    <t>IIIA13</t>
  </si>
  <si>
    <t>IIIA14</t>
  </si>
  <si>
    <t>IIIA15</t>
  </si>
  <si>
    <t>IIIA16</t>
  </si>
  <si>
    <t>IIIA17</t>
  </si>
  <si>
    <t>IIIA18</t>
  </si>
  <si>
    <t>IIIA19</t>
  </si>
  <si>
    <t>IIIA20</t>
  </si>
  <si>
    <t>IIIA21</t>
  </si>
  <si>
    <t>IIIA22</t>
  </si>
  <si>
    <t>IIIA23</t>
  </si>
  <si>
    <t>IIIA24</t>
  </si>
  <si>
    <t>IIIA25</t>
  </si>
  <si>
    <t>IIIA26</t>
  </si>
  <si>
    <t>IIIA27</t>
  </si>
  <si>
    <t>IIIA28</t>
  </si>
  <si>
    <t>IIIA29</t>
  </si>
  <si>
    <t>IIIA30</t>
  </si>
  <si>
    <t>IIIA31</t>
  </si>
  <si>
    <t>IIIA32</t>
  </si>
  <si>
    <t>IIIA33</t>
  </si>
  <si>
    <t>IIIA34</t>
  </si>
  <si>
    <t>IIIA35</t>
  </si>
  <si>
    <t>IIIA36</t>
  </si>
  <si>
    <t>IIIA37</t>
  </si>
  <si>
    <t>IIIA38</t>
  </si>
  <si>
    <t>IIIA39</t>
  </si>
  <si>
    <t>IIIA40</t>
  </si>
  <si>
    <t>IIIA41</t>
  </si>
  <si>
    <t>IIIA42</t>
  </si>
  <si>
    <t>IIIA43</t>
  </si>
  <si>
    <t>IIIA44</t>
  </si>
  <si>
    <t>IIIA45</t>
  </si>
  <si>
    <t>IIIA46</t>
  </si>
  <si>
    <t>IIIA47</t>
  </si>
  <si>
    <t>IIIA48</t>
  </si>
  <si>
    <t>IIIA49</t>
  </si>
  <si>
    <t>IIIA50</t>
  </si>
  <si>
    <t>IIIA51</t>
  </si>
  <si>
    <t>IIIA52</t>
  </si>
  <si>
    <t>IIIA53</t>
  </si>
  <si>
    <t>IIIA54</t>
  </si>
  <si>
    <t>IIIA55</t>
  </si>
  <si>
    <t>IIIA56</t>
  </si>
  <si>
    <t>IIIA57</t>
  </si>
  <si>
    <t>IIIA58</t>
  </si>
  <si>
    <t>IIIA59</t>
  </si>
  <si>
    <t>IIIA60</t>
  </si>
  <si>
    <t>IIIA61</t>
  </si>
  <si>
    <t>IIIA62</t>
  </si>
  <si>
    <t>IIIA63</t>
  </si>
  <si>
    <t>IIIA64</t>
  </si>
  <si>
    <t>IIIA65</t>
  </si>
  <si>
    <t>IIIA66</t>
  </si>
  <si>
    <t>IIIA67</t>
  </si>
  <si>
    <t>IIIA68</t>
  </si>
  <si>
    <t>IIIA69</t>
  </si>
  <si>
    <t>IIIA70</t>
  </si>
  <si>
    <t>IIIA71</t>
  </si>
  <si>
    <t>IIIA72</t>
  </si>
  <si>
    <t>IIIA73</t>
  </si>
  <si>
    <t>IIIA74</t>
  </si>
  <si>
    <t>IIIA75</t>
  </si>
  <si>
    <t>IIIA76</t>
  </si>
  <si>
    <t>IIIA77</t>
  </si>
  <si>
    <t>IIIA78</t>
  </si>
  <si>
    <t>IIIA79</t>
  </si>
  <si>
    <t>IIIA80</t>
  </si>
  <si>
    <t>IIIA81</t>
  </si>
  <si>
    <t>IIIA82</t>
  </si>
  <si>
    <t>IIIA83</t>
  </si>
  <si>
    <t>IIIA84</t>
  </si>
  <si>
    <t>IIIA85</t>
  </si>
  <si>
    <t>IIIA86</t>
  </si>
  <si>
    <t>IIIA87</t>
  </si>
  <si>
    <t>IIIA88</t>
  </si>
  <si>
    <t>IIIA89</t>
  </si>
  <si>
    <t>IIIA90</t>
  </si>
  <si>
    <t>IIIA91</t>
  </si>
  <si>
    <t>IIIA92</t>
  </si>
  <si>
    <t>IIIA93</t>
  </si>
  <si>
    <t>IIIA94</t>
  </si>
  <si>
    <t>IIIA95</t>
  </si>
  <si>
    <t>IIIA96</t>
  </si>
  <si>
    <t>IIIA97</t>
  </si>
  <si>
    <t>IIIA98</t>
  </si>
  <si>
    <t>IIIA99</t>
  </si>
  <si>
    <t>IIIA100</t>
  </si>
  <si>
    <t>IIIA101</t>
  </si>
  <si>
    <t>IIIA102</t>
  </si>
  <si>
    <t>IIIA103</t>
  </si>
  <si>
    <t>IIIA104</t>
  </si>
  <si>
    <t>IIIA105</t>
  </si>
  <si>
    <t>IIIA106</t>
  </si>
  <si>
    <t>IIIA107</t>
  </si>
  <si>
    <t>IIIA108</t>
  </si>
  <si>
    <t>IIIA109</t>
  </si>
  <si>
    <t>IIIA110</t>
  </si>
  <si>
    <t>IIIA111</t>
  </si>
  <si>
    <t>IIIA112</t>
  </si>
  <si>
    <t>IIIA113</t>
  </si>
  <si>
    <t>IIIA114</t>
  </si>
  <si>
    <t>IIIA115</t>
  </si>
  <si>
    <t>IIIA116</t>
  </si>
  <si>
    <t>IIIA117</t>
  </si>
  <si>
    <t>IIIA118</t>
  </si>
  <si>
    <t>IIIA119</t>
  </si>
  <si>
    <t>IIIA120</t>
  </si>
  <si>
    <t>IIIA121</t>
  </si>
  <si>
    <t>IIIA122</t>
  </si>
  <si>
    <t>IIIA123</t>
  </si>
  <si>
    <t>IIIA124</t>
  </si>
  <si>
    <t>IIIA125</t>
  </si>
  <si>
    <t>IIIA126</t>
  </si>
  <si>
    <t>IIIA127</t>
  </si>
  <si>
    <t>IIIA128</t>
  </si>
  <si>
    <t>IIIA129</t>
  </si>
  <si>
    <t>IIIA130</t>
  </si>
  <si>
    <t>IIIA131</t>
  </si>
  <si>
    <t>IIIA132</t>
  </si>
  <si>
    <t>IIIA133</t>
  </si>
  <si>
    <t>IIIA134</t>
  </si>
  <si>
    <t>IIIA135</t>
  </si>
  <si>
    <t>IIIA136</t>
  </si>
  <si>
    <t>IIIA137</t>
  </si>
  <si>
    <t>IIIA138</t>
  </si>
  <si>
    <t>IIIA139</t>
  </si>
  <si>
    <t>IIIA140</t>
  </si>
  <si>
    <t>IIIA141</t>
  </si>
  <si>
    <t>IIIA142</t>
  </si>
  <si>
    <t>IIIA143</t>
  </si>
  <si>
    <t>IIIA144</t>
  </si>
  <si>
    <t>IIIA145</t>
  </si>
  <si>
    <t>IIIA146</t>
  </si>
  <si>
    <t>IIIA147</t>
  </si>
  <si>
    <t>IIIA148</t>
  </si>
  <si>
    <t>IIIA149</t>
  </si>
  <si>
    <t>IIIA150</t>
  </si>
  <si>
    <t>IIIA151</t>
  </si>
  <si>
    <t>IIIA152</t>
  </si>
  <si>
    <t>IIIA153</t>
  </si>
  <si>
    <t>IIIA154</t>
  </si>
  <si>
    <t>IIIA155</t>
  </si>
  <si>
    <t>IIIA156</t>
  </si>
  <si>
    <t>IIIA157</t>
  </si>
  <si>
    <t>IIIA158</t>
  </si>
  <si>
    <t>IIIA159</t>
  </si>
  <si>
    <t>IIIA160</t>
  </si>
  <si>
    <t>IIIA161</t>
  </si>
  <si>
    <t>IIIA162</t>
  </si>
  <si>
    <t>IIIA163</t>
  </si>
  <si>
    <t>IIIA164</t>
  </si>
  <si>
    <t>IIIA165</t>
  </si>
  <si>
    <t>IIIA166</t>
  </si>
  <si>
    <t>IIIA167</t>
  </si>
  <si>
    <t>IIIA168</t>
  </si>
  <si>
    <t>IIIA169</t>
  </si>
  <si>
    <t>IIIA170</t>
  </si>
  <si>
    <t>IIIA171</t>
  </si>
  <si>
    <t>IIIA172</t>
  </si>
  <si>
    <t>IIIA173</t>
  </si>
  <si>
    <t>IIIA174</t>
  </si>
  <si>
    <t>IIIA175</t>
  </si>
  <si>
    <t>IIIA176</t>
  </si>
  <si>
    <t>IIIA177</t>
  </si>
  <si>
    <t>IIIA178</t>
  </si>
  <si>
    <t>IIIA179</t>
  </si>
  <si>
    <t>IIIA180</t>
  </si>
  <si>
    <t>IIIA181</t>
  </si>
  <si>
    <t>IIIA182</t>
  </si>
  <si>
    <t>IIIA183</t>
  </si>
  <si>
    <t>IIIA184</t>
  </si>
  <si>
    <t>IIIA185</t>
  </si>
  <si>
    <t>IIIA186</t>
  </si>
  <si>
    <t>IIIA187</t>
  </si>
  <si>
    <t>IIIA188</t>
  </si>
  <si>
    <t>IIIA189</t>
  </si>
  <si>
    <t>IIIA190</t>
  </si>
  <si>
    <t>IIIA191</t>
  </si>
  <si>
    <t>IIIA192</t>
  </si>
  <si>
    <t>IIIA193</t>
  </si>
  <si>
    <t>IIIA194</t>
  </si>
  <si>
    <t>IIIA195</t>
  </si>
  <si>
    <t>IIIA196</t>
  </si>
  <si>
    <t>IIIA197</t>
  </si>
  <si>
    <t>IIIA198</t>
  </si>
  <si>
    <t>IIIA199</t>
  </si>
  <si>
    <t>IIIA200</t>
  </si>
  <si>
    <t>IIIA201</t>
  </si>
  <si>
    <t>IIIA202</t>
  </si>
  <si>
    <t>IIIA203</t>
  </si>
  <si>
    <t>IIIA204</t>
  </si>
  <si>
    <t>IIIA205</t>
  </si>
  <si>
    <t>IIIA206</t>
  </si>
  <si>
    <t>IIIB1</t>
  </si>
  <si>
    <t>IIIB2</t>
  </si>
  <si>
    <t>IIIB3</t>
  </si>
  <si>
    <t>IIIB4</t>
  </si>
  <si>
    <t>IIIB5</t>
  </si>
  <si>
    <t>IIIB6</t>
  </si>
  <si>
    <t>IIIB7</t>
  </si>
  <si>
    <t>IIIB8</t>
  </si>
  <si>
    <t>IIIB9</t>
  </si>
  <si>
    <t>IIIB10</t>
  </si>
  <si>
    <t>IIIB11</t>
  </si>
  <si>
    <t>IIIB12</t>
  </si>
  <si>
    <t>IIIB13</t>
  </si>
  <si>
    <t>IIIB14</t>
  </si>
  <si>
    <t>IIIB15</t>
  </si>
  <si>
    <t>IIIB16</t>
  </si>
  <si>
    <t>IIIB17</t>
  </si>
  <si>
    <t>IIIB18</t>
  </si>
  <si>
    <t>IIIB19</t>
  </si>
  <si>
    <t>IIIB20</t>
  </si>
  <si>
    <t>IIIB21</t>
  </si>
  <si>
    <t>IIIB22</t>
  </si>
  <si>
    <t>IIIB23</t>
  </si>
  <si>
    <t>IIIB24</t>
  </si>
  <si>
    <t>IIIB25</t>
  </si>
  <si>
    <t>IIIB26</t>
  </si>
  <si>
    <t>IIIB27</t>
  </si>
  <si>
    <t>IIIB28</t>
  </si>
  <si>
    <t>IIIB29</t>
  </si>
  <si>
    <t>IIIB30</t>
  </si>
  <si>
    <t>IIIB31</t>
  </si>
  <si>
    <t>IIIB32</t>
  </si>
  <si>
    <t>IIIB33</t>
  </si>
  <si>
    <t>IIIB34</t>
  </si>
  <si>
    <t>IIIB35</t>
  </si>
  <si>
    <t>IIIB36</t>
  </si>
  <si>
    <t>IIIB37</t>
  </si>
  <si>
    <t>IIIB38</t>
  </si>
  <si>
    <t>IIIB39</t>
  </si>
  <si>
    <t>IIIB40</t>
  </si>
  <si>
    <t>IIIB41</t>
  </si>
  <si>
    <t>IIIB42</t>
  </si>
  <si>
    <t>IIIB43</t>
  </si>
  <si>
    <t>IIIB44</t>
  </si>
  <si>
    <t>IIIB45</t>
  </si>
  <si>
    <t>IIIB46</t>
  </si>
  <si>
    <t>IIIB47</t>
  </si>
  <si>
    <t>IIIB48</t>
  </si>
  <si>
    <t>IIIB49</t>
  </si>
  <si>
    <t>IIIB50</t>
  </si>
  <si>
    <t>IIIB51</t>
  </si>
  <si>
    <t>IIIB52</t>
  </si>
  <si>
    <t>IIIB53</t>
  </si>
  <si>
    <t>IIIB54</t>
  </si>
  <si>
    <t>IIIB55</t>
  </si>
  <si>
    <t>IIIB56</t>
  </si>
  <si>
    <t>IIIB57</t>
  </si>
  <si>
    <t>CAP.2</t>
  </si>
  <si>
    <t>IIIB58</t>
  </si>
  <si>
    <t>TOTAL SERVICII</t>
  </si>
  <si>
    <t>III.C</t>
  </si>
  <si>
    <t>ACHIZITII DE LUCRARI</t>
  </si>
  <si>
    <t>TOTAL LUCRARI</t>
  </si>
  <si>
    <t>IIIC1</t>
  </si>
  <si>
    <t>IIIC2</t>
  </si>
  <si>
    <t>IIIC3</t>
  </si>
  <si>
    <t>IIIC4</t>
  </si>
  <si>
    <t>IIIC5</t>
  </si>
  <si>
    <t>IIIC6</t>
  </si>
  <si>
    <t>IIIC7</t>
  </si>
  <si>
    <t>IIIC8</t>
  </si>
  <si>
    <t>IIIC9</t>
  </si>
  <si>
    <t>IIIC10</t>
  </si>
  <si>
    <t>IIIC11</t>
  </si>
  <si>
    <t>IV</t>
  </si>
  <si>
    <t>FONDURI DE INVESTITII</t>
  </si>
  <si>
    <t>IVA</t>
  </si>
  <si>
    <t>IVA1</t>
  </si>
  <si>
    <t>IVA2</t>
  </si>
  <si>
    <t>IVA3</t>
  </si>
  <si>
    <t>IVA4</t>
  </si>
  <si>
    <t>IVA5</t>
  </si>
  <si>
    <t>IVA6</t>
  </si>
  <si>
    <t>IVA7</t>
  </si>
  <si>
    <t>IVA8</t>
  </si>
  <si>
    <t>IVA9</t>
  </si>
  <si>
    <t>IVA10</t>
  </si>
  <si>
    <t>IVA11</t>
  </si>
  <si>
    <t>IVA12</t>
  </si>
  <si>
    <t>IVA13</t>
  </si>
  <si>
    <t>IVA14</t>
  </si>
  <si>
    <t>IVA15</t>
  </si>
  <si>
    <t>IVA16</t>
  </si>
  <si>
    <t>IVA17</t>
  </si>
  <si>
    <t>IVA18</t>
  </si>
  <si>
    <t>IVA19</t>
  </si>
  <si>
    <t>IVA20</t>
  </si>
  <si>
    <t>IVA21</t>
  </si>
  <si>
    <t>IVA22</t>
  </si>
  <si>
    <t>IVA23</t>
  </si>
  <si>
    <t>IVA24</t>
  </si>
  <si>
    <t>IVA25</t>
  </si>
  <si>
    <t>IVA26</t>
  </si>
  <si>
    <t>IVA27</t>
  </si>
  <si>
    <t>IVA28</t>
  </si>
  <si>
    <t>IVA29</t>
  </si>
  <si>
    <t>IVA30</t>
  </si>
  <si>
    <t>IVA31</t>
  </si>
  <si>
    <t>IVA32</t>
  </si>
  <si>
    <t>IVA33</t>
  </si>
  <si>
    <t>Ionita</t>
  </si>
  <si>
    <t>Peride</t>
  </si>
  <si>
    <t>Ene</t>
  </si>
  <si>
    <t>Petria</t>
  </si>
  <si>
    <t>Bolocan</t>
  </si>
  <si>
    <t>Vasile</t>
  </si>
  <si>
    <t>I</t>
  </si>
  <si>
    <t>IA</t>
  </si>
  <si>
    <t>IA1</t>
  </si>
  <si>
    <t>IA2</t>
  </si>
  <si>
    <t>IA3</t>
  </si>
  <si>
    <t>IA4</t>
  </si>
  <si>
    <t>IA5</t>
  </si>
  <si>
    <t>IA6</t>
  </si>
  <si>
    <t>IA7</t>
  </si>
  <si>
    <t>IA8</t>
  </si>
  <si>
    <t>IA9</t>
  </si>
  <si>
    <t>IA10</t>
  </si>
  <si>
    <t>IA11</t>
  </si>
  <si>
    <t>IA12</t>
  </si>
  <si>
    <t>IA13</t>
  </si>
  <si>
    <t>IA14</t>
  </si>
  <si>
    <t>IA15</t>
  </si>
  <si>
    <t>IA16</t>
  </si>
  <si>
    <t>IA17</t>
  </si>
  <si>
    <t>IA18</t>
  </si>
  <si>
    <t>IA19</t>
  </si>
  <si>
    <t>IA20</t>
  </si>
  <si>
    <t>IA21</t>
  </si>
  <si>
    <t>IA22</t>
  </si>
  <si>
    <t>IA23</t>
  </si>
  <si>
    <t>IA24</t>
  </si>
  <si>
    <t>IA25</t>
  </si>
  <si>
    <t>IA26</t>
  </si>
  <si>
    <t>IA27</t>
  </si>
  <si>
    <t>IA28</t>
  </si>
  <si>
    <t>IA29</t>
  </si>
  <si>
    <t>IA30</t>
  </si>
  <si>
    <t>IA31</t>
  </si>
  <si>
    <t>IA32</t>
  </si>
  <si>
    <t>IA33</t>
  </si>
  <si>
    <t>IA34</t>
  </si>
  <si>
    <t>IA35</t>
  </si>
  <si>
    <t>IA36</t>
  </si>
  <si>
    <t>IA37</t>
  </si>
  <si>
    <t>IA38</t>
  </si>
  <si>
    <t>IA39</t>
  </si>
  <si>
    <t>IA40</t>
  </si>
  <si>
    <t>IA41</t>
  </si>
  <si>
    <t>IA42</t>
  </si>
  <si>
    <t>IA43</t>
  </si>
  <si>
    <t>IA44</t>
  </si>
  <si>
    <t>IA45</t>
  </si>
  <si>
    <t>IA46</t>
  </si>
  <si>
    <t>IA47</t>
  </si>
  <si>
    <t>IA48</t>
  </si>
  <si>
    <t>IA49</t>
  </si>
  <si>
    <t>IA50</t>
  </si>
  <si>
    <t>IA51</t>
  </si>
  <si>
    <t>IA52</t>
  </si>
  <si>
    <t>IA53</t>
  </si>
  <si>
    <t>IA54</t>
  </si>
  <si>
    <t>IA55</t>
  </si>
  <si>
    <t>IA56</t>
  </si>
  <si>
    <t>IA57</t>
  </si>
  <si>
    <t>IA58</t>
  </si>
  <si>
    <t>IA59</t>
  </si>
  <si>
    <t>IA60</t>
  </si>
  <si>
    <t>IA61</t>
  </si>
  <si>
    <t>IA62</t>
  </si>
  <si>
    <t>IA63</t>
  </si>
  <si>
    <t>IA64</t>
  </si>
  <si>
    <t>IA65</t>
  </si>
  <si>
    <t>IA66</t>
  </si>
  <si>
    <t>IA67</t>
  </si>
  <si>
    <t>IA68</t>
  </si>
  <si>
    <t>IA69</t>
  </si>
  <si>
    <t>IA70</t>
  </si>
  <si>
    <t>IA71</t>
  </si>
  <si>
    <t>IA72</t>
  </si>
  <si>
    <t>IA73</t>
  </si>
  <si>
    <t>IA74</t>
  </si>
  <si>
    <t>IA75</t>
  </si>
  <si>
    <t>IA76</t>
  </si>
  <si>
    <t>IA77</t>
  </si>
  <si>
    <t>IB</t>
  </si>
  <si>
    <t>IB1</t>
  </si>
  <si>
    <t>IB2</t>
  </si>
  <si>
    <t>IB3</t>
  </si>
  <si>
    <t>IB4</t>
  </si>
  <si>
    <t>IB5</t>
  </si>
  <si>
    <t>IB6</t>
  </si>
  <si>
    <t>IB7</t>
  </si>
  <si>
    <t>IB8</t>
  </si>
  <si>
    <t>IB9</t>
  </si>
  <si>
    <t>IB10</t>
  </si>
  <si>
    <t>IB11</t>
  </si>
  <si>
    <t>IB12</t>
  </si>
  <si>
    <t>IB13</t>
  </si>
  <si>
    <t>IB14</t>
  </si>
  <si>
    <t>IB15</t>
  </si>
  <si>
    <t>IB16</t>
  </si>
  <si>
    <t>IB17</t>
  </si>
  <si>
    <t>IB18</t>
  </si>
  <si>
    <t>IB19</t>
  </si>
  <si>
    <t>IB20</t>
  </si>
  <si>
    <t>IB21</t>
  </si>
  <si>
    <t>IB22</t>
  </si>
  <si>
    <t>IB23</t>
  </si>
  <si>
    <t>IB24</t>
  </si>
  <si>
    <t>IB25</t>
  </si>
  <si>
    <t>IB26</t>
  </si>
  <si>
    <t>IB27</t>
  </si>
  <si>
    <t>IB28</t>
  </si>
  <si>
    <t>IB29</t>
  </si>
  <si>
    <t>IB30</t>
  </si>
  <si>
    <t>IB31</t>
  </si>
  <si>
    <t>IB32</t>
  </si>
  <si>
    <t>IB33</t>
  </si>
  <si>
    <t>IB34</t>
  </si>
  <si>
    <t>IB35</t>
  </si>
  <si>
    <t>IB36</t>
  </si>
  <si>
    <t>IB37</t>
  </si>
  <si>
    <t>IB38</t>
  </si>
  <si>
    <t>IB39</t>
  </si>
  <si>
    <t>IB40</t>
  </si>
  <si>
    <t>IB41</t>
  </si>
  <si>
    <t>IB42</t>
  </si>
  <si>
    <t>IB43</t>
  </si>
  <si>
    <t>IB44</t>
  </si>
  <si>
    <t>IB45</t>
  </si>
  <si>
    <t>IB46</t>
  </si>
  <si>
    <t>IB47</t>
  </si>
  <si>
    <t>IB48</t>
  </si>
  <si>
    <t>IB49</t>
  </si>
  <si>
    <t>IB50</t>
  </si>
  <si>
    <t>IB51</t>
  </si>
  <si>
    <t>IB52</t>
  </si>
  <si>
    <t>IB53</t>
  </si>
  <si>
    <t>IB54</t>
  </si>
  <si>
    <t>IB55</t>
  </si>
  <si>
    <t>IB56</t>
  </si>
  <si>
    <t>IB57</t>
  </si>
  <si>
    <t>IB58</t>
  </si>
  <si>
    <t>IB59</t>
  </si>
  <si>
    <t>IB60</t>
  </si>
  <si>
    <t>IB61</t>
  </si>
  <si>
    <t>IB62</t>
  </si>
  <si>
    <t>IB63</t>
  </si>
  <si>
    <t>IB64</t>
  </si>
  <si>
    <t>IB65</t>
  </si>
  <si>
    <t>IB66</t>
  </si>
  <si>
    <t>IB67</t>
  </si>
  <si>
    <t>IB68</t>
  </si>
  <si>
    <t>IB69</t>
  </si>
  <si>
    <t>IB70</t>
  </si>
  <si>
    <t>IB71</t>
  </si>
  <si>
    <t>IB72</t>
  </si>
  <si>
    <t>IB73</t>
  </si>
  <si>
    <t>IB74</t>
  </si>
  <si>
    <t>IB75</t>
  </si>
  <si>
    <t>IB76</t>
  </si>
  <si>
    <t>IB77</t>
  </si>
  <si>
    <t>IB78</t>
  </si>
  <si>
    <t>IB79</t>
  </si>
  <si>
    <t>IB80</t>
  </si>
  <si>
    <t>IB81</t>
  </si>
  <si>
    <t>IB82</t>
  </si>
  <si>
    <t>IB83</t>
  </si>
  <si>
    <t>IB84</t>
  </si>
  <si>
    <t>IC</t>
  </si>
  <si>
    <t>IC1</t>
  </si>
  <si>
    <t>IC2</t>
  </si>
  <si>
    <t>IC3</t>
  </si>
  <si>
    <t>IC4</t>
  </si>
  <si>
    <t>IC5</t>
  </si>
  <si>
    <t>IC6</t>
  </si>
  <si>
    <t>IC7</t>
  </si>
  <si>
    <t>IC8</t>
  </si>
  <si>
    <t>IC9</t>
  </si>
  <si>
    <t>IIB</t>
  </si>
  <si>
    <t>II</t>
  </si>
  <si>
    <t>IIA</t>
  </si>
  <si>
    <t>IIA1</t>
  </si>
  <si>
    <t>IIA2</t>
  </si>
  <si>
    <t>IIA3</t>
  </si>
  <si>
    <t>IIA4</t>
  </si>
  <si>
    <t>IIA5</t>
  </si>
  <si>
    <t>IIA6</t>
  </si>
  <si>
    <t>IIA7</t>
  </si>
  <si>
    <t>IIA8</t>
  </si>
  <si>
    <t>IIA9</t>
  </si>
  <si>
    <t>IIA10</t>
  </si>
  <si>
    <t>IIA11</t>
  </si>
  <si>
    <t>IIA12</t>
  </si>
  <si>
    <t>IIA13</t>
  </si>
  <si>
    <t>IIA14</t>
  </si>
  <si>
    <t>IIA15</t>
  </si>
  <si>
    <t>IIA16</t>
  </si>
  <si>
    <t>IIA17</t>
  </si>
  <si>
    <t>IIA18</t>
  </si>
  <si>
    <t>IIA19</t>
  </si>
  <si>
    <t>IIA20</t>
  </si>
  <si>
    <t>IIA21</t>
  </si>
  <si>
    <t>IIA22</t>
  </si>
  <si>
    <t>IIA23</t>
  </si>
  <si>
    <t>IIA24</t>
  </si>
  <si>
    <t>IIA25</t>
  </si>
  <si>
    <t>IIA26</t>
  </si>
  <si>
    <t>IIA27</t>
  </si>
  <si>
    <t>IIA28</t>
  </si>
  <si>
    <t>IIA29</t>
  </si>
  <si>
    <t>IIA30</t>
  </si>
  <si>
    <t>IIA31</t>
  </si>
  <si>
    <t>IIA32</t>
  </si>
  <si>
    <t>IIA33</t>
  </si>
  <si>
    <t>IIA34</t>
  </si>
  <si>
    <t>IIA35</t>
  </si>
  <si>
    <t>IIA36</t>
  </si>
  <si>
    <t>IIA37</t>
  </si>
  <si>
    <t>IIA38</t>
  </si>
  <si>
    <t>IIA39</t>
  </si>
  <si>
    <t>IIA40</t>
  </si>
  <si>
    <t>IIA41</t>
  </si>
  <si>
    <t>IIA42</t>
  </si>
  <si>
    <t>Trusa pentru masurarea rezistentei de izolatie, domeniu: 1kΩ÷10TΩ</t>
  </si>
  <si>
    <t>IIB1</t>
  </si>
  <si>
    <t>IIB2</t>
  </si>
  <si>
    <t>IIB3</t>
  </si>
  <si>
    <t>IIB4</t>
  </si>
  <si>
    <t>IIC</t>
  </si>
  <si>
    <t>IIC1</t>
  </si>
  <si>
    <t>IIC2</t>
  </si>
  <si>
    <t>IIC3</t>
  </si>
  <si>
    <t>IIC4</t>
  </si>
  <si>
    <t>Radulescu</t>
  </si>
  <si>
    <t>Vraciu</t>
  </si>
  <si>
    <t>Ordean</t>
  </si>
  <si>
    <t>PROGRAM ACHIZITII</t>
  </si>
  <si>
    <t>din care:</t>
  </si>
  <si>
    <t>PRODUSE</t>
  </si>
  <si>
    <t>SERVICII</t>
  </si>
  <si>
    <t>LUCRARI</t>
  </si>
  <si>
    <t>ACHIZITII DIRECTE</t>
  </si>
  <si>
    <t>TOTAL PROGRAM ACHIZITII</t>
  </si>
  <si>
    <t>TOTAL ACHIZTII DIRECTE</t>
  </si>
  <si>
    <t xml:space="preserve">TOTAL </t>
  </si>
  <si>
    <t>din care :</t>
  </si>
  <si>
    <t>din fonduri de PRODUCTIE</t>
  </si>
  <si>
    <t>din fonduri de INVESTITII</t>
  </si>
  <si>
    <t>IB85</t>
  </si>
  <si>
    <t>Documentatie tehnica pentru realizare bariera fonica in zona CAF nr.1 din CTE Grozavesti</t>
  </si>
  <si>
    <t>IIIA207</t>
  </si>
  <si>
    <t>35120000-1</t>
  </si>
  <si>
    <t>P3 INV</t>
  </si>
  <si>
    <t>42993200-5</t>
  </si>
  <si>
    <t>31670000-3</t>
  </si>
  <si>
    <t>Nr crt</t>
  </si>
  <si>
    <t>Obiect contract</t>
  </si>
  <si>
    <t>Valoare estimata  (lei fara TVA)</t>
  </si>
  <si>
    <t>Perioada estimata pentru darea in consum</t>
  </si>
  <si>
    <t>Persoana responsabila pentru atribuirea contractului</t>
  </si>
  <si>
    <t>Observatii</t>
  </si>
  <si>
    <t>COMBUSTIBIL</t>
  </si>
  <si>
    <t>Gaze naturale</t>
  </si>
  <si>
    <t>09123000-7</t>
  </si>
  <si>
    <t>conform reglementari ANRE</t>
  </si>
  <si>
    <t>Serv Combustibil</t>
  </si>
  <si>
    <t>exceptie in conf. cu art.39 din legea 99/2016</t>
  </si>
  <si>
    <t>Pacura</t>
  </si>
  <si>
    <t>09135000-4</t>
  </si>
  <si>
    <t>Transport gaze naturale</t>
  </si>
  <si>
    <t>60300000-1</t>
  </si>
  <si>
    <t>28.02.2020 30.05.2020 30.08.2020</t>
  </si>
  <si>
    <t>Distributie gaze naturale</t>
  </si>
  <si>
    <t>65210000-8</t>
  </si>
  <si>
    <t>Alte servicii afrente combustibilului</t>
  </si>
  <si>
    <t>65200000-5</t>
  </si>
  <si>
    <t>trim 1 2021 - trim 1 2022</t>
  </si>
  <si>
    <t>TOTAL COMBUSTIBIL</t>
  </si>
  <si>
    <t>B</t>
  </si>
  <si>
    <t>ENERGIE ELECTRICA</t>
  </si>
  <si>
    <t>Sinteze</t>
  </si>
  <si>
    <t>Energie electrica</t>
  </si>
  <si>
    <t>09310000-5</t>
  </si>
  <si>
    <t>31.03.2020</t>
  </si>
  <si>
    <t>trim 1,2,3,4</t>
  </si>
  <si>
    <t>Serv Analize si Sinteze</t>
  </si>
  <si>
    <t>Distributie energie electrica</t>
  </si>
  <si>
    <t>65310000-9</t>
  </si>
  <si>
    <t>TOTAL ENERGIE ELECTRTICA</t>
  </si>
  <si>
    <t>C</t>
  </si>
  <si>
    <t xml:space="preserve">APA PENTRU PRODUCERE ENERGIE </t>
  </si>
  <si>
    <t>Tehn.</t>
  </si>
  <si>
    <t>Utilizarea resurselor de apă de subteran pentru CTE Progresu şi CTE Bucureşti Vest  şi  primirea apelor uzate in resursele de apă de suprafaţă -Valea Maminei</t>
  </si>
  <si>
    <t>41100000-0</t>
  </si>
  <si>
    <t>procedura ELCEN</t>
  </si>
  <si>
    <t>04,01,2020</t>
  </si>
  <si>
    <t>exceptie in conf. cu art.38 din legea 99/2016</t>
  </si>
  <si>
    <t xml:space="preserve">Furnizare servicii de alimentare cu apa potabila si industriala, si prestare servicii de canalizare pentru centralele Electrocentrale Bucuresti SA    </t>
  </si>
  <si>
    <t>65100000-4</t>
  </si>
  <si>
    <t>31,12,2020</t>
  </si>
  <si>
    <t>01.01.2021</t>
  </si>
  <si>
    <t>TOTAL APA PENTRU PRODUCERE ENERGIE</t>
  </si>
  <si>
    <t>D</t>
  </si>
  <si>
    <t>ALTE SERVICII ATRIBUITE IN BAZA UNUI DREPT EXCLUSIV</t>
  </si>
  <si>
    <t>Monitorizare de audit a caracteristicilor fizico-chimice si microbiologice la apa din forajul de mare adancime  pentru obtinerea autorizatiei sanitare de functionare din  CTE Bucuresti Vest</t>
  </si>
  <si>
    <t>90733700-1</t>
  </si>
  <si>
    <t xml:space="preserve">Contract exploatare si locatiune  linii CNCF-
CET Sud, CET Progresu, CET Vest </t>
  </si>
  <si>
    <t>63711000-6</t>
  </si>
  <si>
    <t xml:space="preserve">Verificari tehnice in utilizare si autorizare ISCIR a instalatiilor sub presiune si de ridicat </t>
  </si>
  <si>
    <t>71631000-3</t>
  </si>
  <si>
    <t>15,02,2020</t>
  </si>
  <si>
    <t>TOTAL ALTE SERVICII</t>
  </si>
  <si>
    <t>E</t>
  </si>
  <si>
    <t>ALTE EXCEPTII</t>
  </si>
  <si>
    <t>Comercializare Energie si Reglementari</t>
  </si>
  <si>
    <t>Certificate verzi</t>
  </si>
  <si>
    <t>90731000-0</t>
  </si>
  <si>
    <t>exceptie in conf. cu art.37 al (1) lit "e" din legea 99/2016         Reglementari ANRE privind tranzactionarea in cadrul pietei centralizate de certificate verzi - piata administrata de OPCOM</t>
  </si>
  <si>
    <t>Achizitie certificate emisii gaze cu efect de sera pt conformare 2019 *</t>
  </si>
  <si>
    <t>90731210-5</t>
  </si>
  <si>
    <t>Kedei</t>
  </si>
  <si>
    <t>exceptie in conf. cu art.37 al (1) lit "e" din legea 99/2016 coroborat cu legea 24/2017 art.2 al.(1) pct.17 lit "k"</t>
  </si>
  <si>
    <t>Achizitie certificate emisii gaze cu efect de sera pt conformare 2020</t>
  </si>
  <si>
    <t>Servicii de colectare, ridicare, transport, depozitare gunoi menajer CTE Sud</t>
  </si>
  <si>
    <t>trim.4 2020</t>
  </si>
  <si>
    <t>TOTAL ALTE EXCEPTII</t>
  </si>
  <si>
    <t>TOTAL ANEXA 2</t>
  </si>
  <si>
    <t>SEF SERV. ACHIZITII</t>
  </si>
  <si>
    <t>Ioana Untila</t>
  </si>
  <si>
    <t>ELABORAT</t>
  </si>
  <si>
    <t>Cristina Peride</t>
  </si>
  <si>
    <t>ANEXA 3</t>
  </si>
  <si>
    <t>MONITORIZARE ACORDURI CADRU</t>
  </si>
  <si>
    <t>Nr</t>
  </si>
  <si>
    <t>tip contract</t>
  </si>
  <si>
    <t>serviciu</t>
  </si>
  <si>
    <t>Obiectul acordului cadru</t>
  </si>
  <si>
    <t>EO derulatoare</t>
  </si>
  <si>
    <t>curs</t>
  </si>
  <si>
    <t>Responsabil achizitie</t>
  </si>
  <si>
    <t>Valoare  estimata an curent</t>
  </si>
  <si>
    <t>Nr acord cadru</t>
  </si>
  <si>
    <t>Poz PAA/ an atribuire</t>
  </si>
  <si>
    <t>FIRMA</t>
  </si>
  <si>
    <t>An contract subsecvent</t>
  </si>
  <si>
    <t>Nr contract subsecvent</t>
  </si>
  <si>
    <t>Valoare     (lei fara TVA)</t>
  </si>
  <si>
    <t>Anunt atribuire</t>
  </si>
  <si>
    <t>Doc constatator</t>
  </si>
  <si>
    <t>LN3 Lucrari pregatitoare in vederea efectuarii expertizei starii metalului la conducte si recipienti sub presiune si lucrari de reparatii izolatii si zidarie la cazane de abur CTE Bucuresti Sud</t>
  </si>
  <si>
    <t>555/18.11.2019</t>
  </si>
  <si>
    <t>IC4/2019</t>
  </si>
  <si>
    <t>VIOSIL</t>
  </si>
  <si>
    <t>SCNA1025073/19.11.2019</t>
  </si>
  <si>
    <t>483/11.11.2019</t>
  </si>
  <si>
    <t>TURBOENERGY</t>
  </si>
  <si>
    <t>SCNA1025073/11.10.2019</t>
  </si>
  <si>
    <t>LN3 Prelevari esantioane teava din circuite de conducte IP/IT in vederea efectuarii expertizei starii metalului - CTE Bucuresti Sud</t>
  </si>
  <si>
    <t>IB74/2019</t>
  </si>
  <si>
    <t>CAN1022999/11.10.2019</t>
  </si>
  <si>
    <t xml:space="preserve">Data estimata pentru initiere procedura </t>
  </si>
  <si>
    <t>05.01.2021 (RCA)</t>
  </si>
  <si>
    <t>Retehnologizare/Implementarea unei capacității de producere a energiei termice în regim de vârf de cca. 100 Gcal/h în CTE Grozăvești (*)</t>
  </si>
  <si>
    <t>Retehnologizarea/Implementarea unei capacităti de producere a energiei termice în regim de vârf de cca. 200 Gcal/h în CTE București Sud (*)</t>
  </si>
  <si>
    <t>Retehnologizare/Implementarea unei capacității de producere a energiei termice în regim de vârf de cca. 100 Gcal/h în CTE Vest (*)</t>
  </si>
  <si>
    <t>Cuptor pentru uscarea motoarelor rebobinate (***)</t>
  </si>
  <si>
    <t>Monitor industrial cu LED-uri (***)</t>
  </si>
  <si>
    <t>Manometru de inalta precizie pentru laborator (etalon) (***)</t>
  </si>
  <si>
    <t>Echipament lipire fibra optica (***)</t>
  </si>
  <si>
    <t>Autovehicul break (***)</t>
  </si>
  <si>
    <t>Achizitie calibrator multifunctional de proces portabil cu functii de diagnoza bucle de masura AMC si sistem de calibrare presiune pentru dotarea sectiilor electrice din CTE Grozavesti, CTE Sud si CTE Vest (***)</t>
  </si>
  <si>
    <t>trim 2,3,4 2020 si trim 1,2,3 2021</t>
  </si>
  <si>
    <t>trim 1,2,3, 4 2020 si trim 1,2,3, 4 2021</t>
  </si>
  <si>
    <t xml:space="preserve">Trim. I 2021 </t>
  </si>
  <si>
    <t>TRIM. IV</t>
  </si>
  <si>
    <t xml:space="preserve">Trim. IV 2022 </t>
  </si>
  <si>
    <t xml:space="preserve">CENTRALIZATOR </t>
  </si>
  <si>
    <t>Cap.1.</t>
  </si>
  <si>
    <t>(lei fara TVA)</t>
  </si>
  <si>
    <t>Valoare estimata a se cheltui in 2020</t>
  </si>
  <si>
    <t>Valoare estimata a se cheltui in 2021</t>
  </si>
  <si>
    <t>Valoare estimata a se cheltui in 2022</t>
  </si>
  <si>
    <t>Cap.2</t>
  </si>
  <si>
    <t>TOTAL ACHIZITII DIRECTE</t>
  </si>
  <si>
    <t>TOTAL ANEXA 1</t>
  </si>
  <si>
    <t>ANEXA 2</t>
  </si>
  <si>
    <t>Apa pt producere energie electrica</t>
  </si>
  <si>
    <t>Alte servicii atribuite in baza unui drept exclusiv</t>
  </si>
  <si>
    <t>Alte exceptii (certificare verzi, EUA)</t>
  </si>
  <si>
    <t>TOTAL GENERAL</t>
  </si>
  <si>
    <t>Responsabil Coordonare Proceduri de Achizitii</t>
  </si>
  <si>
    <t>Anca Ordean</t>
  </si>
  <si>
    <t>Elaborat</t>
  </si>
  <si>
    <t>S.A.S 2020</t>
  </si>
  <si>
    <t>Valoare estimata a se cheltui in 2023; 2024</t>
  </si>
  <si>
    <t>IIIA208</t>
  </si>
  <si>
    <t>45232000-2</t>
  </si>
  <si>
    <t>IIIC12</t>
  </si>
  <si>
    <t>IIIA209</t>
  </si>
  <si>
    <t>Procurare ventilatoare ce functoneaza in mediu coroziv si potential expolziv in cladirea de epurare chimica a apei din CTE Vest</t>
  </si>
  <si>
    <t xml:space="preserve">42522000-1 </t>
  </si>
  <si>
    <t>Procurare si montare panouri fonoabsorbante aferente CAF 4</t>
  </si>
  <si>
    <t>44112600-4</t>
  </si>
  <si>
    <t>P31 A</t>
  </si>
  <si>
    <t>IIIA210</t>
  </si>
  <si>
    <t>IIIA211</t>
  </si>
  <si>
    <t>Responbsabil Coordonare Proceduri de Achizitii</t>
  </si>
  <si>
    <t>Achizitii</t>
  </si>
  <si>
    <t>Servicii de certificare a semnaturii electronice</t>
  </si>
  <si>
    <t>79132100-9</t>
  </si>
  <si>
    <t>IIIB59</t>
  </si>
  <si>
    <t>EO</t>
  </si>
  <si>
    <t>35112200-4</t>
  </si>
  <si>
    <t>Dus de urgenta pentru corp si spalator pentru ochi</t>
  </si>
  <si>
    <t xml:space="preserve">Autocamion de 7,5 t cu prelata retractabila </t>
  </si>
  <si>
    <t>BITC</t>
  </si>
  <si>
    <t>Televizor diagonala 138 cm , 4 k Ultra HD</t>
  </si>
  <si>
    <t>32324100-1</t>
  </si>
  <si>
    <t>Placa timbru</t>
  </si>
  <si>
    <t>S7 Ment</t>
  </si>
  <si>
    <t>LN2.2 Reconditionare bobinaj stator electromotor 6kv pompa retur termoficare 4B - turbina nr.4 din CTE Sud</t>
  </si>
  <si>
    <t>Macara girafa hidraulica</t>
  </si>
  <si>
    <t>43328100-9</t>
  </si>
  <si>
    <t>LN2.2 Remediere defecte cabluri de alimentare de 6 kV din statia de apa bruta Dragomiresti - CTE Progresu</t>
  </si>
  <si>
    <t>50116100-2</t>
  </si>
  <si>
    <t>60000000-8</t>
  </si>
  <si>
    <t>Inchiriat toaleta ecologica pentru 12 luni</t>
  </si>
  <si>
    <t>85142300-9</t>
  </si>
  <si>
    <t>LN2.2 Reconditionare bobinaj stator electromotor 6kv pompa retur temroficare 4B - turbina nr.4 din CTE Sud</t>
  </si>
  <si>
    <t>Servicii de transport nisip</t>
  </si>
  <si>
    <t>Balanta de precizie</t>
  </si>
  <si>
    <t>38311100-9</t>
  </si>
  <si>
    <t xml:space="preserve">Electropompa submersibila mobila pentru lichide corozive, complet echipata (inclusiv cablu) </t>
  </si>
  <si>
    <t>Gel dezinfectant pentru maini</t>
  </si>
  <si>
    <t>24455000-8</t>
  </si>
  <si>
    <t>Pompa dozatoare cu valva pentru flacoane</t>
  </si>
  <si>
    <t>42933000-5</t>
  </si>
  <si>
    <t>Diagnoza cu intocmire caiet de sarcini care sa contina lista de lucrari si lista de piese schimb pt masini unelte aflate in dotarea Atelierului  de Prelucrari Mecanice Sud</t>
  </si>
  <si>
    <t>71631100-1</t>
  </si>
  <si>
    <t>LN 2.1 Verificari profilactice pt pH-metre online aferente Bazinelor de neutralizare  din cadrul Sectiei chimice din CTE Bucuresti Sud</t>
  </si>
  <si>
    <t>Caramida plina 240x115x63 mm</t>
  </si>
  <si>
    <t>44111100-2</t>
  </si>
  <si>
    <t>Panza nonazbest aferenta compensatorilor de panza canale de aer</t>
  </si>
  <si>
    <t>LN2.1. Electropompa termoficare 6A - Echilibrare ansamblu rotoric CTE Progresu</t>
  </si>
  <si>
    <t>LN2 Reparatii accidentale ascensor de persoane aferent Sectiei Ciclu Combinat CTE Vest</t>
  </si>
  <si>
    <t>S8 Ment</t>
  </si>
  <si>
    <t>P18 INV</t>
  </si>
  <si>
    <t>Monitor LCD 22 inch</t>
  </si>
  <si>
    <t>Mortar impermeabil cu priza rapida la sac de 20 kg</t>
  </si>
  <si>
    <t>44111800-9</t>
  </si>
  <si>
    <t>Asistenta tehnica la montaj releu de semnalizare curgere ulei</t>
  </si>
  <si>
    <t>Servicii de transport feroviar pacura</t>
  </si>
  <si>
    <t>60200000-0</t>
  </si>
  <si>
    <t>Voltmetru de panou; cheie volmetrica; ampermetru de panou; scala; reductor de curent</t>
  </si>
  <si>
    <t>LN2.1 Reparatii accidentale ascensor de persoane Corp Administrativ CTE Progresu</t>
  </si>
  <si>
    <t>LN2 Reparatie bariera automata acces poarta auto CTE Sud</t>
  </si>
  <si>
    <t>50610000-4</t>
  </si>
  <si>
    <t>Placa policarbonat celular cu 2 pereti, bronz</t>
  </si>
  <si>
    <t>44170000-2</t>
  </si>
  <si>
    <t>Alcool sanitar</t>
  </si>
  <si>
    <t>24322500-2</t>
  </si>
  <si>
    <t>Echipament de racordare la autocisterna pentru descarcarea reactivilor chimici industriali</t>
  </si>
  <si>
    <t>Accesorii de tevarie (stut neted Dn75, cu guler pentru colier si filet ext.</t>
  </si>
  <si>
    <t>Coliere de strangere pentru tevi Dn75x8mm</t>
  </si>
  <si>
    <t>43611700-6</t>
  </si>
  <si>
    <t>44162100-4</t>
  </si>
  <si>
    <t>44163210-5</t>
  </si>
  <si>
    <t>IB86</t>
  </si>
  <si>
    <t>IIA43</t>
  </si>
  <si>
    <t>Procurare si inlocuire economizor cazan 3</t>
  </si>
  <si>
    <t>IIB5</t>
  </si>
  <si>
    <t>TA nr. 4  - Demontare/montare carcase  CIP, CMP, CJP, echilibrare rotoare IP, MP, JP, generator, reconditionare lagare turbina</t>
  </si>
  <si>
    <t>IIC5</t>
  </si>
  <si>
    <t>Izolatii termice si torcretari TA4</t>
  </si>
  <si>
    <t>L2 Ment</t>
  </si>
  <si>
    <t>Reparat porti garaj ELCEN manopera+piese de schimb</t>
  </si>
  <si>
    <t>Gresie pentru uz universal 31x31 cm</t>
  </si>
  <si>
    <t>44912200-8</t>
  </si>
  <si>
    <t>Scara aluminiu; scara dubla cu extindere aluminiu</t>
  </si>
  <si>
    <t>44423220-9</t>
  </si>
  <si>
    <t>NFIP</t>
  </si>
  <si>
    <t>Solutie dezinfectanta suprafete Sanytol</t>
  </si>
  <si>
    <t>Paturi pliante de campanie</t>
  </si>
  <si>
    <t>39522520-8</t>
  </si>
  <si>
    <t>Lenjerie de pat o persoana</t>
  </si>
  <si>
    <t>39512000-4</t>
  </si>
  <si>
    <t>Perne</t>
  </si>
  <si>
    <t>39516120-9</t>
  </si>
  <si>
    <t>Traverse</t>
  </si>
  <si>
    <t>39530000-6</t>
  </si>
  <si>
    <t>Lampa antibactericida</t>
  </si>
  <si>
    <t>31515000-9</t>
  </si>
  <si>
    <t>Scara aluminiu</t>
  </si>
  <si>
    <t>Dozatoare sapun</t>
  </si>
  <si>
    <t>39831700-3</t>
  </si>
  <si>
    <t>Boiler electric 80l</t>
  </si>
  <si>
    <t>42161000-5</t>
  </si>
  <si>
    <t>IA78</t>
  </si>
  <si>
    <t xml:space="preserve">18143000-3 </t>
  </si>
  <si>
    <t>Masti de gaze</t>
  </si>
  <si>
    <t>Placa din policarbonat transparent de 3000x2100x4mm</t>
  </si>
  <si>
    <t>UR, G</t>
  </si>
  <si>
    <t>P21 A</t>
  </si>
  <si>
    <t>P22 A</t>
  </si>
  <si>
    <t>P24 A</t>
  </si>
  <si>
    <t>Paturi de campanie suprapuse</t>
  </si>
  <si>
    <t>Saltele</t>
  </si>
  <si>
    <t>Pilote</t>
  </si>
  <si>
    <t>Lenjerie (cearceaf+fata de perna)</t>
  </si>
  <si>
    <t>39143112-4</t>
  </si>
  <si>
    <t>39512400-8</t>
  </si>
  <si>
    <t>P29 A</t>
  </si>
  <si>
    <t>P34 A</t>
  </si>
  <si>
    <t>P35 A</t>
  </si>
  <si>
    <t>Placa policarbonat de 0,8 mm</t>
  </si>
  <si>
    <t>Gel curatare maini cu aloe vera-70% alcool (1 L) - 100 litri; Solutie curatare maini cu aloe vera-70% alcool (1 L) - 100 litri
aloe vera-70% alcool (1 L)</t>
  </si>
  <si>
    <t>Bloc comparare sensibilitate lichide  penetrante ASME V din aluminiu si Bloc verificare sensibilitate particole (pulberi) magnetice Reference Blok</t>
  </si>
  <si>
    <t>38900000-4</t>
  </si>
  <si>
    <t>Halate de unica folosinta</t>
  </si>
  <si>
    <t>35113400-3</t>
  </si>
  <si>
    <t>Gel dezinfectant pentru maini Meditol 1 L</t>
  </si>
  <si>
    <t>Scara dublu aluminiu</t>
  </si>
  <si>
    <t>Statie radio portabila PMR446,Midland XT70</t>
  </si>
  <si>
    <t>32237000-3</t>
  </si>
  <si>
    <t>Punct de lucru All - in - One, procesor Intel</t>
  </si>
  <si>
    <t>30214000-2</t>
  </si>
  <si>
    <t>Computer portabil intel i5, 8GB, 240GB</t>
  </si>
  <si>
    <t xml:space="preserve">Computer portabil </t>
  </si>
  <si>
    <t>Computer de birou</t>
  </si>
  <si>
    <t>Televizor Diagonala 138 cm</t>
  </si>
  <si>
    <t>Suport de perete Televizor</t>
  </si>
  <si>
    <t>30237260-9</t>
  </si>
  <si>
    <t>Imprimanta Multifunctionala A4</t>
  </si>
  <si>
    <t>Regulator de presiune Cu filtru ARCA type 961, 2242329; Kit reparatie regulator de presiune cu filtru ARCA type (serie) 961 (membrana, con, arc, filtru, oringuri, saiba), 2119476</t>
  </si>
  <si>
    <t>38436230-1</t>
  </si>
  <si>
    <t>Alcool sanitar, 500 ml</t>
  </si>
  <si>
    <t xml:space="preserve">Gel curatare maini cu aloe vera-70% alcool (1 L) </t>
  </si>
  <si>
    <t>Test rapid IgG si IgM pentru COVID 19</t>
  </si>
  <si>
    <t>33141625-7</t>
  </si>
  <si>
    <t>Elaborarea studiului acustic al zgomotolui ambiental si stabilirea solutiilor de reducere a nivelului de szgomot la CAF nr.4 Groz.</t>
  </si>
  <si>
    <t>90742400-4</t>
  </si>
  <si>
    <t>Pompa de stropit (electrica+manuala) 16 l, regulator de presiune, Vermorel Pandora</t>
  </si>
  <si>
    <t>42996100-5</t>
  </si>
  <si>
    <t>Etichete marcare chei</t>
  </si>
  <si>
    <t>30199763-6</t>
  </si>
  <si>
    <t>Spirt 500 ml</t>
  </si>
  <si>
    <t>Dispenser sapun lichid</t>
  </si>
  <si>
    <t>6300 MT, i5-3470, 8GB RAM, SSD 240GB, Win10Pro</t>
  </si>
  <si>
    <t>HP Compaq LA2405x</t>
  </si>
  <si>
    <t>Kit 2 microfoane UHF wireless si receiver</t>
  </si>
  <si>
    <t>32341000-5</t>
  </si>
  <si>
    <t>Computer portabil i5, 8GB,240GB</t>
  </si>
  <si>
    <t>Statie de lucru HP Desktop, Windows 10 Pro</t>
  </si>
  <si>
    <t>Monitor 21,5 inch</t>
  </si>
  <si>
    <t>Role fir taiere</t>
  </si>
  <si>
    <t>34913000-0</t>
  </si>
  <si>
    <t>LN3 Instalatie deshidratare slam Edwards - constatare defectiuni si intocmire Raport diagnoza CTE Sud</t>
  </si>
  <si>
    <t>90400000-1</t>
  </si>
  <si>
    <t>Initierea procesului de autorizare a statiilor de salvare din CTE Sud, CTE Vest si CTE Progresu - depunere cereri la INSEMEX</t>
  </si>
  <si>
    <t>71317100-4</t>
  </si>
  <si>
    <t>Folie plexiglas 1,25 m x 0.72 mm</t>
  </si>
  <si>
    <t>Piese de schimb generator Turbina Gaz si generator turbina cu abur - ansamblu portperii CCC Vest</t>
  </si>
  <si>
    <t>31161000-2</t>
  </si>
  <si>
    <t>Accesorii pentru Calibratorul multifunctional de proces portabil Druck DPI 620</t>
  </si>
  <si>
    <t>38423100-7</t>
  </si>
  <si>
    <t>G, S, V</t>
  </si>
  <si>
    <t>Canepa</t>
  </si>
  <si>
    <t>19400000-0</t>
  </si>
  <si>
    <t>Motounealta multifunctionala pe benzina 1,7kW, 2,3CP</t>
  </si>
  <si>
    <t>16310000-1</t>
  </si>
  <si>
    <t>Plasa insecte pentru geam termopan</t>
  </si>
  <si>
    <t>39525500-3</t>
  </si>
  <si>
    <t>UPS pentru aparate de masura si control Cazan nr. 1, TA nr. 1 - 2 buc; UPS panou de comanda si control cupla hidraulica Ep I TfTA I  - 1 buc</t>
  </si>
  <si>
    <t>31154000-0</t>
  </si>
  <si>
    <t>Tensiometru digital</t>
  </si>
  <si>
    <t>33123100-9</t>
  </si>
  <si>
    <t>AC 475/11.10.2019</t>
  </si>
  <si>
    <t>1 (271)/28.05.2020</t>
  </si>
  <si>
    <t>CAN1022999/28.05.2020</t>
  </si>
  <si>
    <t>P19 INV</t>
  </si>
  <si>
    <t>IVA34</t>
  </si>
  <si>
    <t>Dispozitiv cu infrarosu masurare temperatura corporal</t>
  </si>
  <si>
    <t>Dezinfectant de maini</t>
  </si>
  <si>
    <t>Servicii medicale si asigurari de sanatate pentru spitalizare pentru salariatii ELCEN SA</t>
  </si>
  <si>
    <t>85140000-2    66512200-4</t>
  </si>
  <si>
    <t>IB87</t>
  </si>
  <si>
    <t>Logistica</t>
  </si>
  <si>
    <t>50850000-8</t>
  </si>
  <si>
    <t>Bureti abrazivi</t>
  </si>
  <si>
    <t>39224320-7</t>
  </si>
  <si>
    <t>SCNA1025073/10.06.2020</t>
  </si>
  <si>
    <t>4 (278)/10.06.2020</t>
  </si>
  <si>
    <t>3 (277)/10.06.2020</t>
  </si>
  <si>
    <t>2 (276)/10.06.2020</t>
  </si>
  <si>
    <t>1 (275)/10.06.2020</t>
  </si>
  <si>
    <t>Taxa mentenanta IC1</t>
  </si>
  <si>
    <t>72700000-7</t>
  </si>
  <si>
    <t>IIA44</t>
  </si>
  <si>
    <t>Inlocuire sisteme de protectie aferente TA3 si TA4 de 100 MW fiecare, amplasate la CTE Sud</t>
  </si>
  <si>
    <t>Vibrator pneumatic</t>
  </si>
  <si>
    <t>42000000-6</t>
  </si>
  <si>
    <t xml:space="preserve">Mustuc pentru suflare -consumabile aparat Alcosan AL9000P set (50 buc) - 6; Mustuc cu valve de sens si sicana pentru saliva - consumabile aparat Alcooltest 7410 drager - set 100 buc - 2 </t>
  </si>
  <si>
    <t>19500000-1</t>
  </si>
  <si>
    <t>G,V,S</t>
  </si>
  <si>
    <t>Colier metalic+holtzsurub+diblu pentru teava fi 32 mm</t>
  </si>
  <si>
    <t xml:space="preserve">Banda zimtata sau multiplu </t>
  </si>
  <si>
    <t>19520000-7</t>
  </si>
  <si>
    <t>Elaborarea studiului acustic al zgomotolui ambiental si in interiorul CAF 4 din CTE Grozavesti  si stabilirea solutiilor de reducere a nivelului de szgomot pentru incadrarea in valorile limita admise</t>
  </si>
  <si>
    <t>Curatitor cu presiune</t>
  </si>
  <si>
    <t>42924730-5</t>
  </si>
  <si>
    <t>Motocoasa FS3 11 -  7 buc; Motofierastrau STIHL - 5 buc</t>
  </si>
  <si>
    <t>16320000-4  44511500-0</t>
  </si>
  <si>
    <t>S,P,G</t>
  </si>
  <si>
    <t>Manopera confectionat mobilier serviciul Logistica</t>
  </si>
  <si>
    <t>Manopera confectionat mobilier cabinet medical</t>
  </si>
  <si>
    <t>Faianta 20x30 cm</t>
  </si>
  <si>
    <t>Aparat aer conditionat 9000 BTU (inclusiv kit instalare si montaj)</t>
  </si>
  <si>
    <t>397147200-3</t>
  </si>
  <si>
    <t>39717200-3</t>
  </si>
  <si>
    <t>SCM AC</t>
  </si>
  <si>
    <t>Compensator lenticular Dn600 cu prindere in flanse pt sectia chimica - CTE Bucuresti Sud</t>
  </si>
  <si>
    <t>44163160-9</t>
  </si>
  <si>
    <t>Adaptarea circuitelor de termoficare din incinta CTE Bucuresti Vest la parametrii de functionare impusi de cererea de energie termica actuala si la capacitatile de productie a energiei termice ramase in functiune</t>
  </si>
  <si>
    <t>71300000-1</t>
  </si>
  <si>
    <t>Servicii de inspectie tehnica si testare tehnica a suprafetelor de schimb de caldura - tevi - aferente subansamblulului vaporizator al cazanului de abur nr 1, tip TGM 84 de 420 t/h din CTE Grozavesti</t>
  </si>
  <si>
    <t>71630000-3</t>
  </si>
  <si>
    <t>Faianta baie 20 x 30  pt refacere perete vestiar CCT3</t>
  </si>
  <si>
    <t>Alchosept - dezinfectant  spray pt maini, fara clatire, 1000 ml - 15 buc;  Alchosept - dezinfectant  spray pt maini, fara clatire, 500 ml - 15 buc; Klintensiv- gel dezinfectant pt maini, 5 l - 2 buc</t>
  </si>
  <si>
    <t>Carbonat de sodium 1,5%</t>
  </si>
  <si>
    <t>24313310-7</t>
  </si>
  <si>
    <t>Certificat SSL, instalare inclusa</t>
  </si>
  <si>
    <t>Pulverizator electric RS 1800 Ruris</t>
  </si>
  <si>
    <t>Schimbator de caldura corp administrativ</t>
  </si>
  <si>
    <t>P10 Ment</t>
  </si>
  <si>
    <t>Mortar expandabil sac 25 kg</t>
  </si>
  <si>
    <t>Reparatie transpalet</t>
  </si>
  <si>
    <t>Filtru Y tip 305 Georg Fischer cu accesorii</t>
  </si>
  <si>
    <t>Saci aspirator</t>
  </si>
  <si>
    <t>18930000-7</t>
  </si>
  <si>
    <t>Klintensiv - gel dezinfectant pentru maini, 5 litri</t>
  </si>
  <si>
    <t>P32 A</t>
  </si>
  <si>
    <t>Spirt alcool sanitar 70%</t>
  </si>
  <si>
    <t>Sevicii de verificare, reparare si incarcare stingatoare</t>
  </si>
  <si>
    <t>45231113-0</t>
  </si>
  <si>
    <t>L3 Ment</t>
  </si>
  <si>
    <t>Usa interior lemn 203x88 cm</t>
  </si>
  <si>
    <t>Uscator de maini 2500W</t>
  </si>
  <si>
    <t>Oglinda baie 60x80 cm</t>
  </si>
  <si>
    <t>Suport hartie igienica</t>
  </si>
  <si>
    <t>Ventilator automat Vents</t>
  </si>
  <si>
    <t>Gresie Marmo bej 33x33 cm</t>
  </si>
  <si>
    <t>Faianta marmo bej</t>
  </si>
  <si>
    <t>Profil PVC margine gresie si faianta</t>
  </si>
  <si>
    <t>44221200-7</t>
  </si>
  <si>
    <t>39712300-9</t>
  </si>
  <si>
    <t>38622000-1</t>
  </si>
  <si>
    <t>42968300-2</t>
  </si>
  <si>
    <t>S, V</t>
  </si>
  <si>
    <t>Amortizor BSL LUNG atenuator de zgomot pneumatic 1/4''</t>
  </si>
  <si>
    <t>42677000-2</t>
  </si>
  <si>
    <t>Gresie de exterior antiderapanta</t>
  </si>
  <si>
    <t>Distantiere pentru gresie si faianta</t>
  </si>
  <si>
    <t>Pulverizator electric RS 1700 Ruris</t>
  </si>
  <si>
    <t>Baterie Laptop Asus X554L</t>
  </si>
  <si>
    <t>P2 Transp.</t>
  </si>
  <si>
    <t>Documentatie tehnica de reparatie pentru inlocuire supapa de siguranta cazan recuperator</t>
  </si>
  <si>
    <t>LN3 Instalatie hidrocanal casetat - curatare si evacuare slam - CTE Progresu</t>
  </si>
  <si>
    <t>90513600-2</t>
  </si>
  <si>
    <t>LN2.2 Revizie rotor electromotor aferent EPA nr.3 si 4 cu reparatie ventilator racire rotor din CTE Sud</t>
  </si>
  <si>
    <t>Lance cu furtun pentru pulverizator Ruris</t>
  </si>
  <si>
    <t>44115500-4</t>
  </si>
  <si>
    <t>Fir teflon</t>
  </si>
  <si>
    <t>19722000-3</t>
  </si>
  <si>
    <t>Grup motor pompa de la pulverizator Ruris 1800</t>
  </si>
  <si>
    <t>Pistol de stropit reglabil</t>
  </si>
  <si>
    <t>42924310-5</t>
  </si>
  <si>
    <t>Echipament transvazare carburant (echipat cu furtun, burduf si robinet)</t>
  </si>
  <si>
    <t>39300000-5</t>
  </si>
  <si>
    <t>LN3 - reparatie tamplarie de tip termopan la cladirile industriale din CTE Bucuresti Sud</t>
  </si>
  <si>
    <t>45421000-4</t>
  </si>
  <si>
    <t>K-sept Gel dezinfectant de maini pe baza de alcool 75% cu glicerina si aloe vera, 5l</t>
  </si>
  <si>
    <t>LN2 - Repararare bariere automate acces parcare auto aferenta CTE Bucuresti Sud</t>
  </si>
  <si>
    <t>Dibluri complete (div marimi) - 100 buc; Saiba plata - 100 buc</t>
  </si>
  <si>
    <t>39131000-9</t>
  </si>
  <si>
    <t>Servicii de curatenie generala in sediul ELCEN</t>
  </si>
  <si>
    <t>90910000-9</t>
  </si>
  <si>
    <t>Lampa UV - C 150 W cu ozon</t>
  </si>
  <si>
    <t>IVA35</t>
  </si>
  <si>
    <t>Aplicatie software de monitorizare a energiei electrice</t>
  </si>
  <si>
    <t>72212150-5</t>
  </si>
  <si>
    <t>Aerisitoare 10 bari, filet exterior</t>
  </si>
  <si>
    <t>IIA45</t>
  </si>
  <si>
    <t>Actualizare sistem informatic financiar-contabil</t>
  </si>
  <si>
    <t>IVA36</t>
  </si>
  <si>
    <t>IVA37</t>
  </si>
  <si>
    <t>IVA38</t>
  </si>
  <si>
    <t>IVA39</t>
  </si>
  <si>
    <t>IVA40</t>
  </si>
  <si>
    <t>IVA41</t>
  </si>
  <si>
    <t>IVA42</t>
  </si>
  <si>
    <t>IVA43</t>
  </si>
  <si>
    <t>IVA44</t>
  </si>
  <si>
    <t>Instalatie de supraveghere/monitorizare acces poarta principala CTE-uri</t>
  </si>
  <si>
    <t>Aparat aer conditionat</t>
  </si>
  <si>
    <t>Aparat de aliniere</t>
  </si>
  <si>
    <t>Analizor portabil de gaze pentru lucru în spații închise (CO, CO2, CH4, C3H8, C2H4, O2)</t>
  </si>
  <si>
    <t>Analizor portabil de gaze pentru lucru în spații închise (O2, CO, H2S, CO2, Cl2, H2)</t>
  </si>
  <si>
    <t>Analizor portabil de gaze pentru lucru în spații închise (O2, CO, H2S, NO2, H2, SO2)</t>
  </si>
  <si>
    <t>Analizor portabil de gaze pentru lucru în spații închise ( O2, CO, H2S)</t>
  </si>
  <si>
    <t>Analizor portabil de gaze pentru lucru în spații închise (O2, CO2, CO, NH3)</t>
  </si>
  <si>
    <t>Analizor portabil de gaze pentru lucru în spații închise (O2, CO, CO2, H2S)</t>
  </si>
  <si>
    <t>35125000-6</t>
  </si>
  <si>
    <t>38432100-3</t>
  </si>
  <si>
    <t>V,S,G,P</t>
  </si>
  <si>
    <t>Vest-Ciclul Combinat</t>
  </si>
  <si>
    <t>Vest-Sectia Chimica</t>
  </si>
  <si>
    <t>Vest-Sectia Termoficare</t>
  </si>
  <si>
    <t>G-Sectia Chimica</t>
  </si>
  <si>
    <t>G-Sectia Termoficare</t>
  </si>
  <si>
    <t>P20 INV</t>
  </si>
  <si>
    <t>vezi IA77</t>
  </si>
  <si>
    <t>Aparat aer conditionat 12000 BTU (inclusiv  montaj)</t>
  </si>
  <si>
    <t xml:space="preserve">Diblu + horsurub d+ 10 x 100 mm </t>
  </si>
  <si>
    <t>Canepa etansare filete 200 g (1 buc)</t>
  </si>
  <si>
    <t>LN3 Reparatie etuva Binder Laborator Chimic Groz</t>
  </si>
  <si>
    <t>50000000-5</t>
  </si>
  <si>
    <t>Centura de siguranta lucru la inaltime</t>
  </si>
  <si>
    <t>34328300-5</t>
  </si>
  <si>
    <t>IIB6</t>
  </si>
  <si>
    <t>IIC6</t>
  </si>
  <si>
    <t>Refacere izolatii termice TA3 CTE Progresu</t>
  </si>
  <si>
    <t xml:space="preserve">LN3 - TA3 - cu deschidere totala  </t>
  </si>
  <si>
    <t xml:space="preserve">LN3 - TA3 - cu deschidere totala </t>
  </si>
  <si>
    <t>Arc disc din otel de arc</t>
  </si>
  <si>
    <t>34320000-6</t>
  </si>
  <si>
    <t>Monitor LED 23,5"</t>
  </si>
  <si>
    <t>32323000-3</t>
  </si>
  <si>
    <t>Boiler electric 100 l 20 buc; 150 litri 7 buc; 200 litri 7 buc</t>
  </si>
  <si>
    <t>Supapa de siguranta Dn80</t>
  </si>
  <si>
    <t>42131147-8</t>
  </si>
  <si>
    <t>Cablu receptor telefon, spiralat, 4p4c, 2 metri</t>
  </si>
  <si>
    <t>32551500-5</t>
  </si>
  <si>
    <t>LN2 Cladire principala TA2, corp intermediar bloc 2 - Acoperire gol tehnologic cota +20,26 m CTE Progresu</t>
  </si>
  <si>
    <t>45432100-5</t>
  </si>
  <si>
    <t>K-SEPT Gel dezinfectant de maini pe baza de alcool 75% cu glicerina si aloe vera, 5 l</t>
  </si>
  <si>
    <t>Conector(screw joint) FV 30-00</t>
  </si>
  <si>
    <t>31224200-4</t>
  </si>
  <si>
    <t>AD1029498/24.09.2020</t>
  </si>
  <si>
    <t>AD1029499/24.09.2020</t>
  </si>
  <si>
    <t>Procurare si inlocuire compensatori axiali pe circuitul de gaze CAF 3-4 CTE Sud</t>
  </si>
  <si>
    <t>44161110-0</t>
  </si>
  <si>
    <t>Serviciul de transport auto pacura</t>
  </si>
  <si>
    <t>60100000-9</t>
  </si>
  <si>
    <t>??</t>
  </si>
  <si>
    <t>Telemetru</t>
  </si>
  <si>
    <t>38291000-1</t>
  </si>
  <si>
    <t>Spray extinctor anti viespi</t>
  </si>
  <si>
    <t>24452000-7</t>
  </si>
  <si>
    <t>Inv.</t>
  </si>
  <si>
    <t>Usa pliabila</t>
  </si>
  <si>
    <t>Manopera confectionat rafturi suspendate magazia ELCEN</t>
  </si>
  <si>
    <t>Alcool sanitar 70%  500 ml</t>
  </si>
  <si>
    <t>Alchosept - dezinfectant  spray pt maini, fara clatire, 1000 ml - 25 buc</t>
  </si>
  <si>
    <t>Suporturi monitoare</t>
  </si>
  <si>
    <t xml:space="preserve">Canepa </t>
  </si>
  <si>
    <t>Uscator de maini cu senzor</t>
  </si>
  <si>
    <t>Sigiliu de unica folosinta</t>
  </si>
  <si>
    <t>35121500-3</t>
  </si>
  <si>
    <t>Cupla D100 mm "tata"; Cupla D100 mm "mama"; Cupla D80 mm "tata"; Cupla D80 mm "mama"</t>
  </si>
  <si>
    <t>Scanare si fotocopiere planuri in vederea obtinerii avizelor de principiu racordare statia Rosu si Dragomiresti la reteaua de apa potabila publica administrata de APA NOVA</t>
  </si>
  <si>
    <t>79521000-2</t>
  </si>
  <si>
    <t>LN2.2 Remediere avarii conducta aductiune apa bruta fir nr.2 PREMO Dn 100, Dragomiresti</t>
  </si>
  <si>
    <t>LN3 Reparatii spargere conducta incendiu Ciclu Combinat Turbina cu abur si Trafo in zona de acces Cladire proncipala CTE Vest</t>
  </si>
  <si>
    <t>AD1031305/02.11.2020</t>
  </si>
  <si>
    <t>AD1031306/02.11.2020</t>
  </si>
  <si>
    <t xml:space="preserve">U$a din panel PVC 70x210cm </t>
  </si>
  <si>
    <t>Oglincla baie 80 x60 + etajera</t>
  </si>
  <si>
    <t>Suport Hartle igienica</t>
  </si>
  <si>
    <t>Bureti curatire tevi Cu</t>
  </si>
  <si>
    <t>Perie wc</t>
  </si>
  <si>
    <t>Canepa fuior</t>
  </si>
  <si>
    <t>39224310-4</t>
  </si>
  <si>
    <t>IB88</t>
  </si>
  <si>
    <t>Consultanță privind atragerea fondurilor nerambursabile necesare finanțării proiectelor de investiții din cadrul ELCEN</t>
  </si>
  <si>
    <t xml:space="preserve">79411100-9 </t>
  </si>
  <si>
    <t>procedura concurentiala</t>
  </si>
  <si>
    <t>Monitor LED</t>
  </si>
  <si>
    <t>LN2 Instalatie dedurizare - confectie si inlocuire colector fi 3000 mm CTE Sud</t>
  </si>
  <si>
    <t>trim.4 2020; trim.1,2,3 2021</t>
  </si>
  <si>
    <t xml:space="preserve"> trim 1 2021</t>
  </si>
  <si>
    <t>Reparatie tamplarie aluminiu</t>
  </si>
  <si>
    <t>Higrometru portabil pentru determinarea umiditatii si punctului de roua in gaze industriale (hidrogen si gaz metan), respectiv H2, CH4)</t>
  </si>
  <si>
    <t xml:space="preserve"> PS</t>
  </si>
  <si>
    <t>"Pachete software si sisteme informatice ( Actualizare sistem informatic financiar-contabil/Implementarea unui sistem integrat ERP - etapa I)"</t>
  </si>
  <si>
    <t>Platforma suspendata 1500x600 mm, echipata cu troliu pentru
actionare, capacitatea de ridicare 200 kg, lungime cablu 120 m"</t>
  </si>
  <si>
    <t>Implementarea unui sistem de securitate electronic in cadrul ELCEN</t>
  </si>
  <si>
    <t>Megohmetru digital pentru masuratori de izolatie a infasuratorilor motoarelor, transformatoarelor, generatoarelor, cu tensiuni de incercare de 1000 Vcc; 2500 Vcc si 5000 Vcc</t>
  </si>
  <si>
    <t>trim.1 2021</t>
  </si>
  <si>
    <r>
      <rPr>
        <b/>
        <sz val="10"/>
        <rFont val="Arial"/>
        <family val="2"/>
      </rPr>
      <t>Pozitie anulata</t>
    </r>
    <r>
      <rPr>
        <sz val="10"/>
        <rFont val="Arial"/>
        <family val="2"/>
      </rPr>
      <t xml:space="preserve"> - TA nr. 4  - Demontare/montare carcase superioare corpuri si rotoare turbina CIP, CMP, CJP, demonrare rotor generator. Reparatie rotoare CIP, CMP, CJP, generator si lagare de etansare generator. Demontare lagare turbina,returnare compozitie daca e cazul, revizie servomotoare si ventile reglaj, revizie racitori hidrogen.Refacere izolaţii termice. </t>
    </r>
  </si>
  <si>
    <r>
      <t xml:space="preserve">Modernizarea instalaţiei de ardere aferentă </t>
    </r>
    <r>
      <rPr>
        <b/>
        <sz val="10"/>
        <rFont val="Arial"/>
        <family val="2"/>
      </rPr>
      <t>cazanului nr. 1 din CTE Grozăvești</t>
    </r>
    <r>
      <rPr>
        <sz val="10"/>
        <rFont val="Arial"/>
        <family val="2"/>
      </rPr>
      <t xml:space="preserve"> în vederea încadrării în cerinţele de mediu în vigoare</t>
    </r>
  </si>
  <si>
    <r>
      <t xml:space="preserve">Eficientizarea activitatii din </t>
    </r>
    <r>
      <rPr>
        <b/>
        <sz val="10"/>
        <rFont val="Arial"/>
        <family val="2"/>
      </rPr>
      <t xml:space="preserve">CTE Grozavesti </t>
    </r>
    <r>
      <rPr>
        <sz val="10"/>
        <rFont val="Arial"/>
        <family val="2"/>
      </rPr>
      <t>prin implementarea unei unitati de cogenerare in ciclu combinat (*)</t>
    </r>
  </si>
  <si>
    <r>
      <rPr>
        <b/>
        <sz val="10"/>
        <rFont val="Arial"/>
        <family val="2"/>
      </rPr>
      <t>Pozitie anulata</t>
    </r>
    <r>
      <rPr>
        <sz val="10"/>
        <rFont val="Arial"/>
        <family val="2"/>
      </rPr>
      <t xml:space="preserve"> - Actualizare aplicatie "Managementul Financiar-contabilitate" si migrare la versiunea web</t>
    </r>
  </si>
  <si>
    <r>
      <rPr>
        <b/>
        <sz val="10"/>
        <rFont val="Arial"/>
        <family val="2"/>
      </rPr>
      <t>Pozitie anulata</t>
    </r>
    <r>
      <rPr>
        <sz val="10"/>
        <rFont val="Arial"/>
        <family val="2"/>
      </rPr>
      <t xml:space="preserve"> - Servicii de sanatate - investigatii medicale, vaccinari </t>
    </r>
  </si>
  <si>
    <t xml:space="preserve">Echipament de protectie de natura mastilor de protectie de unica folosinta </t>
  </si>
  <si>
    <t>2023-2024</t>
  </si>
  <si>
    <t>Anexa 2</t>
  </si>
</sst>
</file>

<file path=xl/styles.xml><?xml version="1.0" encoding="utf-8"?>
<styleSheet xmlns="http://schemas.openxmlformats.org/spreadsheetml/2006/main">
  <numFmts count="5">
    <numFmt numFmtId="164" formatCode="dd/mm/yy;@"/>
    <numFmt numFmtId="165" formatCode="dd\.mm\.yyyy;@"/>
    <numFmt numFmtId="166" formatCode="#,##0.0"/>
    <numFmt numFmtId="167" formatCode="[$-409]d\-mmm\-yy;@"/>
    <numFmt numFmtId="168" formatCode="m/d/yyyy;@"/>
  </numFmts>
  <fonts count="39">
    <font>
      <sz val="11"/>
      <color theme="1"/>
      <name val="Calibri"/>
      <family val="2"/>
      <scheme val="minor"/>
    </font>
    <font>
      <sz val="10"/>
      <name val="Arial"/>
      <family val="2"/>
    </font>
    <font>
      <sz val="10"/>
      <color indexed="8"/>
      <name val="Arial"/>
      <family val="2"/>
      <charset val="238"/>
    </font>
    <font>
      <sz val="10"/>
      <color indexed="8"/>
      <name val="Arial"/>
      <family val="2"/>
    </font>
    <font>
      <b/>
      <sz val="10"/>
      <name val="Arial"/>
      <family val="2"/>
    </font>
    <font>
      <b/>
      <sz val="10"/>
      <name val="Arial"/>
      <family val="2"/>
      <charset val="238"/>
    </font>
    <font>
      <sz val="10"/>
      <name val="Arial"/>
      <family val="2"/>
      <charset val="238"/>
    </font>
    <font>
      <sz val="12"/>
      <name val="TimesRomanR"/>
    </font>
    <font>
      <sz val="10"/>
      <color indexed="10"/>
      <name val="Arial"/>
      <family val="2"/>
    </font>
    <font>
      <sz val="10"/>
      <name val="Arial"/>
      <family val="2"/>
    </font>
    <font>
      <b/>
      <sz val="11"/>
      <name val="Calibri"/>
      <family val="2"/>
    </font>
    <font>
      <sz val="8"/>
      <name val="Arial"/>
      <family val="2"/>
      <charset val="238"/>
    </font>
    <font>
      <sz val="9"/>
      <name val="Arial"/>
      <family val="2"/>
      <charset val="238"/>
    </font>
    <font>
      <sz val="8"/>
      <name val="Arial"/>
      <family val="2"/>
    </font>
    <font>
      <b/>
      <i/>
      <sz val="10"/>
      <name val="Arial"/>
      <family val="2"/>
    </font>
    <font>
      <b/>
      <i/>
      <sz val="8"/>
      <name val="Arial"/>
      <family val="2"/>
    </font>
    <font>
      <b/>
      <i/>
      <sz val="9"/>
      <name val="Arial"/>
      <family val="2"/>
    </font>
    <font>
      <sz val="9"/>
      <name val="Arial"/>
      <family val="2"/>
    </font>
    <font>
      <b/>
      <i/>
      <sz val="16"/>
      <color indexed="10"/>
      <name val="Arial"/>
      <family val="2"/>
    </font>
    <font>
      <b/>
      <sz val="9"/>
      <name val="Arial"/>
      <family val="2"/>
      <charset val="238"/>
    </font>
    <font>
      <b/>
      <i/>
      <sz val="10"/>
      <name val="Arial"/>
      <family val="2"/>
      <charset val="238"/>
    </font>
    <font>
      <b/>
      <sz val="9"/>
      <name val="Arial"/>
      <family val="2"/>
    </font>
    <font>
      <b/>
      <i/>
      <sz val="8"/>
      <name val="Arial"/>
      <family val="2"/>
      <charset val="238"/>
    </font>
    <font>
      <b/>
      <i/>
      <u/>
      <sz val="10"/>
      <name val="Arial"/>
      <family val="2"/>
      <charset val="238"/>
    </font>
    <font>
      <sz val="12"/>
      <name val="Arial"/>
      <family val="2"/>
      <charset val="238"/>
    </font>
    <font>
      <b/>
      <i/>
      <sz val="14"/>
      <name val="Arial"/>
      <family val="2"/>
    </font>
    <font>
      <b/>
      <sz val="14"/>
      <name val="Arial"/>
      <family val="2"/>
      <charset val="238"/>
    </font>
    <font>
      <b/>
      <sz val="12"/>
      <name val="Arial"/>
      <family val="2"/>
      <charset val="238"/>
    </font>
    <font>
      <sz val="11"/>
      <color theme="1"/>
      <name val="Calibri"/>
      <family val="2"/>
      <charset val="238"/>
      <scheme val="minor"/>
    </font>
    <font>
      <b/>
      <sz val="11"/>
      <color theme="1"/>
      <name val="Calibri"/>
      <family val="2"/>
      <scheme val="minor"/>
    </font>
    <font>
      <b/>
      <sz val="11"/>
      <name val="Calibri"/>
      <family val="2"/>
      <scheme val="minor"/>
    </font>
    <font>
      <sz val="11"/>
      <name val="Calibri"/>
      <family val="2"/>
      <scheme val="minor"/>
    </font>
    <font>
      <b/>
      <sz val="14"/>
      <name val="Arial"/>
      <family val="2"/>
    </font>
    <font>
      <b/>
      <sz val="11"/>
      <name val="Arial"/>
      <family val="2"/>
    </font>
    <font>
      <b/>
      <sz val="12"/>
      <name val="Arial"/>
      <family val="2"/>
    </font>
    <font>
      <sz val="12"/>
      <name val="Arial"/>
      <family val="2"/>
    </font>
    <font>
      <sz val="10"/>
      <name val="Calibri"/>
      <family val="2"/>
      <charset val="238"/>
      <scheme val="minor"/>
    </font>
    <font>
      <b/>
      <sz val="10"/>
      <name val="Calibri"/>
      <family val="2"/>
      <charset val="238"/>
      <scheme val="minor"/>
    </font>
    <font>
      <b/>
      <sz val="11"/>
      <name val="Calibri"/>
      <family val="2"/>
      <charset val="238"/>
      <scheme val="minor"/>
    </font>
  </fonts>
  <fills count="3">
    <fill>
      <patternFill patternType="none"/>
    </fill>
    <fill>
      <patternFill patternType="gray125"/>
    </fill>
    <fill>
      <patternFill patternType="solid">
        <fgColor indexed="9"/>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4">
    <xf numFmtId="0" fontId="0" fillId="0" borderId="0"/>
    <xf numFmtId="0" fontId="7" fillId="0" borderId="0"/>
    <xf numFmtId="0" fontId="28" fillId="0" borderId="0"/>
    <xf numFmtId="0" fontId="9" fillId="0" borderId="0"/>
  </cellStyleXfs>
  <cellXfs count="363">
    <xf numFmtId="0" fontId="0" fillId="0" borderId="0" xfId="0"/>
    <xf numFmtId="0" fontId="1" fillId="0" borderId="1" xfId="0" applyFont="1" applyFill="1" applyBorder="1" applyAlignment="1">
      <alignment horizontal="left" vertical="center" wrapText="1"/>
    </xf>
    <xf numFmtId="0" fontId="1" fillId="2" borderId="1" xfId="0" applyFont="1" applyFill="1" applyBorder="1" applyAlignment="1">
      <alignment vertical="center" wrapText="1"/>
    </xf>
    <xf numFmtId="0" fontId="1" fillId="0" borderId="1" xfId="0" applyFont="1" applyFill="1" applyBorder="1" applyAlignment="1">
      <alignment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2" fillId="0" borderId="1" xfId="0" applyFont="1" applyFill="1" applyBorder="1" applyAlignment="1">
      <alignment vertical="center" wrapText="1"/>
    </xf>
    <xf numFmtId="0" fontId="1" fillId="0" borderId="1" xfId="0" applyFont="1" applyFill="1" applyBorder="1" applyAlignment="1">
      <alignment horizontal="left" vertical="center"/>
    </xf>
    <xf numFmtId="14" fontId="1"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3" fontId="1" fillId="0" borderId="1" xfId="0" applyNumberFormat="1" applyFont="1" applyFill="1" applyBorder="1" applyAlignment="1">
      <alignment horizontal="right" vertical="center" wrapText="1"/>
    </xf>
    <xf numFmtId="0" fontId="2"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1" fontId="1" fillId="0" borderId="1" xfId="0" applyNumberFormat="1" applyFont="1" applyFill="1" applyBorder="1" applyAlignment="1">
      <alignment horizontal="left" vertical="center" wrapText="1"/>
    </xf>
    <xf numFmtId="0" fontId="0" fillId="0" borderId="1" xfId="0" applyBorder="1"/>
    <xf numFmtId="3" fontId="1" fillId="2" borderId="1" xfId="0" applyNumberFormat="1" applyFont="1" applyFill="1" applyBorder="1" applyAlignment="1">
      <alignment horizontal="right" vertical="center"/>
    </xf>
    <xf numFmtId="0" fontId="1" fillId="2" borderId="1" xfId="0" applyFont="1" applyFill="1" applyBorder="1" applyAlignment="1">
      <alignment vertical="center"/>
    </xf>
    <xf numFmtId="0" fontId="3" fillId="0" borderId="1" xfId="0" applyFont="1" applyFill="1" applyBorder="1" applyAlignment="1">
      <alignment vertical="center" wrapText="1"/>
    </xf>
    <xf numFmtId="3" fontId="0" fillId="0" borderId="0" xfId="0" applyNumberFormat="1"/>
    <xf numFmtId="0" fontId="6" fillId="0" borderId="1" xfId="0" applyFont="1" applyFill="1" applyBorder="1" applyAlignment="1">
      <alignment horizontal="justify" vertical="center" wrapText="1"/>
    </xf>
    <xf numFmtId="3" fontId="1" fillId="0" borderId="1" xfId="0" applyNumberFormat="1" applyFont="1" applyFill="1" applyBorder="1" applyAlignment="1">
      <alignment vertical="center" wrapText="1"/>
    </xf>
    <xf numFmtId="0" fontId="0" fillId="0" borderId="1" xfId="0" applyBorder="1" applyAlignment="1">
      <alignment vertical="center" wrapText="1"/>
    </xf>
    <xf numFmtId="0" fontId="0" fillId="0" borderId="0" xfId="0" applyAlignment="1">
      <alignment vertical="center"/>
    </xf>
    <xf numFmtId="0" fontId="11" fillId="2" borderId="1" xfId="0" applyFont="1" applyFill="1" applyBorder="1" applyAlignment="1">
      <alignment horizontal="center" vertical="center" wrapText="1"/>
    </xf>
    <xf numFmtId="3" fontId="11" fillId="2" borderId="1" xfId="0" applyNumberFormat="1" applyFont="1" applyFill="1" applyBorder="1" applyAlignment="1">
      <alignment horizontal="center" vertical="center" wrapText="1"/>
    </xf>
    <xf numFmtId="3" fontId="12" fillId="2" borderId="1" xfId="0" applyNumberFormat="1" applyFont="1" applyFill="1" applyBorder="1" applyAlignment="1">
      <alignment horizontal="center" vertical="center" wrapText="1"/>
    </xf>
    <xf numFmtId="164" fontId="11" fillId="2" borderId="1" xfId="0" applyNumberFormat="1" applyFont="1" applyFill="1" applyBorder="1" applyAlignment="1">
      <alignment horizontal="center" vertical="center" wrapText="1"/>
    </xf>
    <xf numFmtId="0" fontId="11" fillId="2" borderId="1" xfId="0" applyFont="1" applyFill="1" applyBorder="1" applyAlignment="1">
      <alignment vertical="center" wrapText="1"/>
    </xf>
    <xf numFmtId="0" fontId="12" fillId="0" borderId="1" xfId="0" applyFont="1" applyBorder="1" applyAlignment="1">
      <alignment horizontal="center" vertical="center" wrapText="1"/>
    </xf>
    <xf numFmtId="0" fontId="4" fillId="2" borderId="0" xfId="0" applyFont="1" applyFill="1" applyBorder="1" applyAlignment="1">
      <alignment horizontal="center" vertical="center"/>
    </xf>
    <xf numFmtId="0" fontId="13" fillId="2" borderId="0" xfId="0" applyFont="1" applyFill="1" applyAlignment="1">
      <alignment horizontal="center" vertical="center" wrapText="1"/>
    </xf>
    <xf numFmtId="0" fontId="4" fillId="2" borderId="0" xfId="0" applyFont="1" applyFill="1" applyBorder="1" applyAlignment="1">
      <alignment horizontal="left" vertical="center"/>
    </xf>
    <xf numFmtId="0" fontId="14" fillId="2" borderId="0" xfId="0" applyFont="1" applyFill="1" applyBorder="1" applyAlignment="1">
      <alignment horizontal="center" vertical="center" wrapText="1"/>
    </xf>
    <xf numFmtId="3" fontId="15" fillId="2" borderId="0" xfId="0" applyNumberFormat="1" applyFont="1" applyFill="1" applyBorder="1" applyAlignment="1">
      <alignment horizontal="right" vertical="center" wrapText="1"/>
    </xf>
    <xf numFmtId="3" fontId="16" fillId="2" borderId="0" xfId="0" applyNumberFormat="1" applyFont="1" applyFill="1" applyBorder="1" applyAlignment="1">
      <alignment horizontal="center" vertical="center" wrapText="1"/>
    </xf>
    <xf numFmtId="3" fontId="17" fillId="2" borderId="2" xfId="0" applyNumberFormat="1" applyFont="1" applyFill="1" applyBorder="1" applyAlignment="1">
      <alignment horizontal="center" vertical="center" wrapText="1"/>
    </xf>
    <xf numFmtId="164" fontId="15" fillId="2" borderId="0" xfId="0" applyNumberFormat="1"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0" xfId="0" applyFont="1" applyFill="1" applyBorder="1" applyAlignment="1">
      <alignment vertical="center" wrapText="1"/>
    </xf>
    <xf numFmtId="0" fontId="17" fillId="0" borderId="0" xfId="0" applyFont="1" applyAlignment="1">
      <alignment horizontal="center" vertical="center" wrapText="1"/>
    </xf>
    <xf numFmtId="0" fontId="11" fillId="0" borderId="1" xfId="0" applyFont="1" applyFill="1" applyBorder="1" applyAlignment="1">
      <alignment horizontal="center" vertical="center" wrapText="1"/>
    </xf>
    <xf numFmtId="0" fontId="17" fillId="0" borderId="1" xfId="0" applyFont="1" applyFill="1" applyBorder="1" applyAlignment="1">
      <alignment horizontal="center" vertical="center"/>
    </xf>
    <xf numFmtId="0" fontId="17" fillId="0" borderId="1" xfId="0" applyFont="1" applyFill="1" applyBorder="1" applyAlignment="1">
      <alignment vertical="center"/>
    </xf>
    <xf numFmtId="3" fontId="17" fillId="0" borderId="1" xfId="0" applyNumberFormat="1" applyFont="1" applyFill="1" applyBorder="1" applyAlignment="1">
      <alignment horizontal="center" vertical="center" wrapText="1"/>
    </xf>
    <xf numFmtId="14" fontId="8"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0" fontId="13" fillId="0" borderId="1" xfId="0" applyFont="1" applyFill="1" applyBorder="1" applyAlignment="1">
      <alignment vertical="center" wrapText="1"/>
    </xf>
    <xf numFmtId="3" fontId="17" fillId="0" borderId="1" xfId="0" applyNumberFormat="1" applyFont="1" applyFill="1" applyBorder="1" applyAlignment="1">
      <alignment horizontal="right" vertical="center" wrapText="1"/>
    </xf>
    <xf numFmtId="0" fontId="15"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14" fillId="0" borderId="0" xfId="0" applyFont="1" applyFill="1" applyBorder="1" applyAlignment="1">
      <alignment horizontal="left" vertical="center" wrapText="1"/>
    </xf>
    <xf numFmtId="3" fontId="5" fillId="0" borderId="0" xfId="0" applyNumberFormat="1" applyFont="1" applyFill="1" applyBorder="1" applyAlignment="1">
      <alignment horizontal="right" vertical="center" wrapText="1"/>
    </xf>
    <xf numFmtId="3" fontId="18" fillId="0" borderId="0" xfId="0" applyNumberFormat="1" applyFont="1" applyFill="1" applyBorder="1" applyAlignment="1">
      <alignment horizontal="left" vertical="center"/>
    </xf>
    <xf numFmtId="0" fontId="18" fillId="0" borderId="0" xfId="0" applyFont="1" applyFill="1" applyBorder="1" applyAlignment="1">
      <alignment horizontal="center" vertical="center" wrapText="1"/>
    </xf>
    <xf numFmtId="164" fontId="18" fillId="0" borderId="0" xfId="0" applyNumberFormat="1" applyFont="1" applyFill="1" applyBorder="1" applyAlignment="1">
      <alignment horizontal="center" vertical="center" wrapText="1"/>
    </xf>
    <xf numFmtId="0" fontId="18" fillId="0" borderId="0" xfId="0" applyFont="1" applyFill="1" applyBorder="1" applyAlignment="1">
      <alignment vertical="center" wrapText="1"/>
    </xf>
    <xf numFmtId="0" fontId="11" fillId="0" borderId="0" xfId="0" applyFont="1" applyFill="1" applyAlignment="1">
      <alignment horizontal="center" vertical="center" wrapText="1"/>
    </xf>
    <xf numFmtId="3" fontId="15" fillId="0" borderId="0" xfId="0" applyNumberFormat="1" applyFont="1" applyFill="1" applyBorder="1" applyAlignment="1">
      <alignment horizontal="right" vertical="center" wrapText="1"/>
    </xf>
    <xf numFmtId="3" fontId="16" fillId="0" borderId="0" xfId="0" applyNumberFormat="1" applyFont="1" applyFill="1" applyBorder="1" applyAlignment="1">
      <alignment horizontal="center" vertical="center" wrapText="1"/>
    </xf>
    <xf numFmtId="164" fontId="15" fillId="0" borderId="0" xfId="0" applyNumberFormat="1" applyFont="1" applyFill="1" applyBorder="1" applyAlignment="1">
      <alignment horizontal="center" vertical="center" wrapText="1"/>
    </xf>
    <xf numFmtId="0" fontId="15" fillId="0" borderId="0" xfId="0" applyFont="1" applyFill="1" applyBorder="1" applyAlignment="1">
      <alignment vertical="center" wrapText="1"/>
    </xf>
    <xf numFmtId="0" fontId="4" fillId="0" borderId="0" xfId="0" applyFont="1" applyFill="1" applyBorder="1" applyAlignment="1">
      <alignment horizontal="center" vertical="center"/>
    </xf>
    <xf numFmtId="0" fontId="13" fillId="0" borderId="0" xfId="0" applyFont="1" applyFill="1" applyAlignment="1">
      <alignment horizontal="center" vertical="center" wrapText="1"/>
    </xf>
    <xf numFmtId="0" fontId="4" fillId="0" borderId="0" xfId="0" applyFont="1" applyFill="1" applyBorder="1" applyAlignment="1">
      <alignment horizontal="left" vertical="center"/>
    </xf>
    <xf numFmtId="3" fontId="6" fillId="0" borderId="1" xfId="0" applyNumberFormat="1" applyFont="1" applyFill="1" applyBorder="1" applyAlignment="1">
      <alignment horizontal="right" vertical="center"/>
    </xf>
    <xf numFmtId="0" fontId="11" fillId="0" borderId="1" xfId="0" applyFont="1" applyFill="1" applyBorder="1" applyAlignment="1">
      <alignment vertical="center" wrapText="1"/>
    </xf>
    <xf numFmtId="3" fontId="6" fillId="0" borderId="1" xfId="0" applyNumberFormat="1" applyFont="1" applyFill="1" applyBorder="1" applyAlignment="1">
      <alignment horizontal="right" vertical="center" wrapText="1"/>
    </xf>
    <xf numFmtId="0" fontId="5" fillId="0" borderId="0" xfId="0" applyFont="1" applyFill="1" applyBorder="1" applyAlignment="1">
      <alignment horizontal="center" vertical="center"/>
    </xf>
    <xf numFmtId="0" fontId="14" fillId="0" borderId="0" xfId="0" applyFont="1" applyFill="1" applyBorder="1" applyAlignment="1">
      <alignment horizontal="center" vertical="center" wrapText="1"/>
    </xf>
    <xf numFmtId="0" fontId="13" fillId="0" borderId="1" xfId="0" applyFont="1" applyFill="1" applyBorder="1" applyAlignment="1">
      <alignment horizontal="center" vertical="center" wrapText="1"/>
    </xf>
    <xf numFmtId="164" fontId="17"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xf>
    <xf numFmtId="164" fontId="17" fillId="0" borderId="1" xfId="0" applyNumberFormat="1" applyFont="1" applyFill="1" applyBorder="1" applyAlignment="1">
      <alignment horizontal="center" vertical="center"/>
    </xf>
    <xf numFmtId="0" fontId="5" fillId="0" borderId="0" xfId="0" applyFont="1" applyFill="1" applyBorder="1" applyAlignment="1">
      <alignment horizontal="left" vertical="center"/>
    </xf>
    <xf numFmtId="0" fontId="4"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2" fontId="1" fillId="0" borderId="0" xfId="0" applyNumberFormat="1" applyFont="1" applyFill="1" applyBorder="1" applyAlignment="1">
      <alignment horizontal="center" vertical="center" wrapText="1"/>
    </xf>
    <xf numFmtId="14" fontId="1" fillId="0" borderId="0"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14" fontId="17" fillId="0" borderId="1" xfId="0" applyNumberFormat="1" applyFont="1" applyFill="1" applyBorder="1" applyAlignment="1">
      <alignment horizontal="center" vertical="center" wrapText="1"/>
    </xf>
    <xf numFmtId="14" fontId="2" fillId="0" borderId="1" xfId="0" applyNumberFormat="1" applyFont="1" applyFill="1" applyBorder="1" applyAlignment="1">
      <alignment vertical="center" wrapText="1"/>
    </xf>
    <xf numFmtId="3" fontId="6" fillId="0" borderId="1" xfId="0" applyNumberFormat="1" applyFont="1" applyFill="1" applyBorder="1" applyAlignment="1">
      <alignment vertical="center"/>
    </xf>
    <xf numFmtId="0" fontId="11" fillId="0" borderId="1" xfId="0" applyFont="1" applyFill="1" applyBorder="1" applyAlignment="1">
      <alignment horizontal="left" vertical="center" wrapText="1"/>
    </xf>
    <xf numFmtId="0" fontId="13" fillId="0" borderId="3" xfId="0" applyFont="1" applyFill="1" applyBorder="1" applyAlignment="1">
      <alignment vertical="center" wrapText="1"/>
    </xf>
    <xf numFmtId="0" fontId="1" fillId="0" borderId="4" xfId="0" applyFont="1" applyFill="1" applyBorder="1" applyAlignment="1">
      <alignment horizontal="center" vertical="center" wrapText="1"/>
    </xf>
    <xf numFmtId="0" fontId="1" fillId="0" borderId="4" xfId="0" applyFont="1" applyFill="1" applyBorder="1" applyAlignment="1">
      <alignment vertical="center" wrapText="1"/>
    </xf>
    <xf numFmtId="0" fontId="1" fillId="0" borderId="4" xfId="0" applyFont="1" applyFill="1" applyBorder="1" applyAlignment="1">
      <alignment horizontal="left" vertical="center" wrapText="1"/>
    </xf>
    <xf numFmtId="1" fontId="1" fillId="0" borderId="4" xfId="0" applyNumberFormat="1" applyFont="1" applyFill="1" applyBorder="1" applyAlignment="1">
      <alignment horizontal="left" vertical="center" wrapText="1"/>
    </xf>
    <xf numFmtId="3" fontId="1" fillId="0" borderId="4" xfId="0" applyNumberFormat="1" applyFont="1" applyFill="1" applyBorder="1" applyAlignment="1">
      <alignment vertical="center" wrapText="1"/>
    </xf>
    <xf numFmtId="3" fontId="17" fillId="0" borderId="4" xfId="0" applyNumberFormat="1" applyFont="1" applyFill="1" applyBorder="1" applyAlignment="1">
      <alignment horizontal="center" vertical="center" wrapText="1"/>
    </xf>
    <xf numFmtId="0" fontId="13" fillId="0" borderId="5" xfId="0" applyFont="1" applyFill="1" applyBorder="1" applyAlignment="1">
      <alignment vertical="center" wrapText="1"/>
    </xf>
    <xf numFmtId="0" fontId="17" fillId="0" borderId="0" xfId="0" applyFont="1" applyFill="1" applyAlignment="1">
      <alignment horizontal="center" vertical="center" wrapText="1"/>
    </xf>
    <xf numFmtId="0" fontId="17" fillId="0" borderId="0" xfId="0" applyFont="1" applyFill="1" applyAlignment="1">
      <alignment horizontal="left" vertical="center" wrapText="1"/>
    </xf>
    <xf numFmtId="0" fontId="1" fillId="0" borderId="0" xfId="0" applyFont="1" applyFill="1" applyAlignment="1">
      <alignment horizontal="center" vertical="center" wrapText="1"/>
    </xf>
    <xf numFmtId="3" fontId="17" fillId="0" borderId="0" xfId="0" applyNumberFormat="1" applyFont="1" applyFill="1" applyAlignment="1">
      <alignment horizontal="right" vertical="center" wrapText="1"/>
    </xf>
    <xf numFmtId="3" fontId="17" fillId="0" borderId="0" xfId="0" applyNumberFormat="1" applyFont="1" applyFill="1" applyAlignment="1">
      <alignment horizontal="center" vertical="center" wrapText="1"/>
    </xf>
    <xf numFmtId="164" fontId="17" fillId="0" borderId="0" xfId="0" applyNumberFormat="1" applyFont="1" applyFill="1" applyAlignment="1">
      <alignment horizontal="center" vertical="center" wrapText="1"/>
    </xf>
    <xf numFmtId="0" fontId="17" fillId="0" borderId="0" xfId="0" applyFont="1" applyFill="1" applyAlignment="1">
      <alignment vertical="center" wrapText="1"/>
    </xf>
    <xf numFmtId="0" fontId="19" fillId="0" borderId="6" xfId="0" applyFont="1" applyFill="1" applyBorder="1" applyAlignment="1">
      <alignment horizontal="right" vertical="center" wrapText="1"/>
    </xf>
    <xf numFmtId="0" fontId="1" fillId="0" borderId="3" xfId="0" applyFont="1" applyFill="1" applyBorder="1" applyAlignment="1">
      <alignment horizontal="center" vertical="center" wrapText="1"/>
    </xf>
    <xf numFmtId="3" fontId="19" fillId="0" borderId="1" xfId="0" applyNumberFormat="1" applyFont="1" applyFill="1" applyBorder="1" applyAlignment="1">
      <alignment horizontal="right" vertical="center" wrapText="1"/>
    </xf>
    <xf numFmtId="0" fontId="17" fillId="0" borderId="0" xfId="0" applyFont="1" applyFill="1" applyAlignment="1">
      <alignment vertical="center"/>
    </xf>
    <xf numFmtId="0" fontId="17" fillId="0" borderId="0" xfId="0" applyFont="1" applyFill="1" applyAlignment="1">
      <alignment horizontal="left" vertical="center"/>
    </xf>
    <xf numFmtId="0" fontId="0" fillId="0" borderId="0" xfId="0" applyFill="1" applyAlignment="1">
      <alignment vertical="center"/>
    </xf>
    <xf numFmtId="0" fontId="17" fillId="0" borderId="0" xfId="0" applyFont="1" applyAlignment="1">
      <alignment vertical="center"/>
    </xf>
    <xf numFmtId="0" fontId="17" fillId="0" borderId="0" xfId="0" applyFont="1" applyAlignment="1">
      <alignment horizontal="center" vertical="center"/>
    </xf>
    <xf numFmtId="0" fontId="13" fillId="0" borderId="0" xfId="0" applyFont="1" applyAlignment="1">
      <alignment horizontal="center" vertical="center"/>
    </xf>
    <xf numFmtId="0" fontId="17" fillId="0" borderId="0" xfId="0" applyFont="1" applyAlignment="1">
      <alignment horizontal="right" vertical="center"/>
    </xf>
    <xf numFmtId="2" fontId="17" fillId="0" borderId="0" xfId="0" applyNumberFormat="1" applyFont="1" applyAlignment="1">
      <alignment horizontal="right" vertical="center"/>
    </xf>
    <xf numFmtId="3" fontId="17" fillId="0" borderId="0" xfId="0" applyNumberFormat="1" applyFont="1" applyAlignment="1">
      <alignment horizontal="center" vertical="center" wrapText="1"/>
    </xf>
    <xf numFmtId="0" fontId="17" fillId="0" borderId="0" xfId="0" applyFont="1" applyAlignment="1">
      <alignment vertical="center" wrapText="1"/>
    </xf>
    <xf numFmtId="0" fontId="5" fillId="2" borderId="0" xfId="0" applyFont="1" applyFill="1" applyAlignment="1">
      <alignment horizontal="left" vertical="center"/>
    </xf>
    <xf numFmtId="0" fontId="20" fillId="2" borderId="0" xfId="0" applyFont="1" applyFill="1" applyAlignment="1">
      <alignment horizontal="left" vertical="center"/>
    </xf>
    <xf numFmtId="0" fontId="21" fillId="0" borderId="0" xfId="0" applyFont="1" applyAlignment="1">
      <alignment vertical="center"/>
    </xf>
    <xf numFmtId="2" fontId="17" fillId="0" borderId="0" xfId="0" applyNumberFormat="1" applyFont="1" applyAlignment="1">
      <alignment horizontal="center" vertical="center" wrapText="1"/>
    </xf>
    <xf numFmtId="0" fontId="21" fillId="2" borderId="0" xfId="0" applyFont="1" applyFill="1" applyAlignment="1">
      <alignment horizontal="center" vertical="center"/>
    </xf>
    <xf numFmtId="0" fontId="15" fillId="2" borderId="1" xfId="0" applyFont="1" applyFill="1" applyBorder="1" applyAlignment="1">
      <alignment horizontal="center" vertical="center" wrapText="1"/>
    </xf>
    <xf numFmtId="3" fontId="15" fillId="2" borderId="1" xfId="0" applyNumberFormat="1" applyFont="1" applyFill="1" applyBorder="1" applyAlignment="1">
      <alignment horizontal="center" vertical="center" wrapText="1"/>
    </xf>
    <xf numFmtId="2" fontId="15" fillId="2" borderId="1" xfId="0" applyNumberFormat="1" applyFont="1" applyFill="1" applyBorder="1" applyAlignment="1">
      <alignment horizontal="center" vertical="center" wrapText="1"/>
    </xf>
    <xf numFmtId="0" fontId="16" fillId="2" borderId="1" xfId="0" applyFont="1" applyFill="1" applyBorder="1" applyAlignment="1">
      <alignment horizontal="center" vertical="center" wrapText="1"/>
    </xf>
    <xf numFmtId="0" fontId="22" fillId="0" borderId="1" xfId="0" applyFont="1" applyBorder="1" applyAlignment="1">
      <alignment horizontal="center" vertical="center" wrapText="1"/>
    </xf>
    <xf numFmtId="0" fontId="17" fillId="0" borderId="4" xfId="0" applyFont="1" applyBorder="1" applyAlignment="1">
      <alignment vertical="center"/>
    </xf>
    <xf numFmtId="0" fontId="17" fillId="0" borderId="7" xfId="0" applyFont="1" applyBorder="1" applyAlignment="1">
      <alignment horizontal="center" vertical="center"/>
    </xf>
    <xf numFmtId="0" fontId="13" fillId="0" borderId="7" xfId="0" applyFont="1" applyBorder="1" applyAlignment="1">
      <alignment horizontal="center" vertical="center"/>
    </xf>
    <xf numFmtId="0" fontId="17" fillId="0" borderId="4" xfId="0" applyFont="1" applyBorder="1" applyAlignment="1">
      <alignment vertical="center" wrapText="1"/>
    </xf>
    <xf numFmtId="0" fontId="17" fillId="0" borderId="4" xfId="0" applyFont="1" applyBorder="1" applyAlignment="1">
      <alignment horizontal="center" vertical="center"/>
    </xf>
    <xf numFmtId="0" fontId="17" fillId="0" borderId="5" xfId="0" applyFont="1" applyBorder="1" applyAlignment="1">
      <alignment horizontal="right" vertical="center"/>
    </xf>
    <xf numFmtId="2" fontId="17" fillId="0" borderId="7" xfId="0" applyNumberFormat="1" applyFont="1" applyBorder="1" applyAlignment="1">
      <alignment horizontal="right" vertical="center"/>
    </xf>
    <xf numFmtId="3" fontId="17" fillId="0" borderId="4" xfId="0" applyNumberFormat="1" applyFont="1" applyBorder="1" applyAlignment="1">
      <alignment horizontal="center" vertical="center" wrapText="1"/>
    </xf>
    <xf numFmtId="0" fontId="17" fillId="0" borderId="7" xfId="0" applyFont="1" applyBorder="1" applyAlignment="1">
      <alignment vertical="center"/>
    </xf>
    <xf numFmtId="0" fontId="17" fillId="0" borderId="2" xfId="0" applyFont="1" applyBorder="1" applyAlignment="1">
      <alignment vertical="center"/>
    </xf>
    <xf numFmtId="0" fontId="17" fillId="0" borderId="0" xfId="0" applyFont="1" applyBorder="1" applyAlignment="1">
      <alignment horizontal="center" vertical="center"/>
    </xf>
    <xf numFmtId="0" fontId="13" fillId="0" borderId="0" xfId="0" applyFont="1" applyBorder="1" applyAlignment="1">
      <alignment horizontal="center" vertical="center"/>
    </xf>
    <xf numFmtId="0" fontId="17" fillId="0" borderId="2" xfId="0" applyFont="1" applyBorder="1" applyAlignment="1">
      <alignment horizontal="center" vertical="center"/>
    </xf>
    <xf numFmtId="0" fontId="17" fillId="0" borderId="8" xfId="0" applyFont="1" applyBorder="1" applyAlignment="1">
      <alignment horizontal="right" vertical="center"/>
    </xf>
    <xf numFmtId="2" fontId="17" fillId="0" borderId="0" xfId="0" applyNumberFormat="1" applyFont="1" applyBorder="1" applyAlignment="1">
      <alignment horizontal="right" vertical="center"/>
    </xf>
    <xf numFmtId="3" fontId="17" fillId="0" borderId="2" xfId="0" applyNumberFormat="1" applyFont="1" applyBorder="1" applyAlignment="1">
      <alignment horizontal="center" vertical="center" wrapText="1"/>
    </xf>
    <xf numFmtId="0" fontId="17" fillId="0" borderId="0" xfId="0" applyFont="1" applyBorder="1" applyAlignment="1">
      <alignment vertical="center"/>
    </xf>
    <xf numFmtId="0" fontId="17" fillId="0" borderId="2" xfId="0" applyFont="1" applyBorder="1" applyAlignment="1">
      <alignment vertical="center" wrapText="1"/>
    </xf>
    <xf numFmtId="0" fontId="17" fillId="0" borderId="0" xfId="0" applyFont="1" applyBorder="1" applyAlignment="1">
      <alignment horizontal="right" vertical="center"/>
    </xf>
    <xf numFmtId="0" fontId="17" fillId="0" borderId="9" xfId="0" applyFont="1" applyBorder="1" applyAlignment="1">
      <alignment vertical="center"/>
    </xf>
    <xf numFmtId="0" fontId="17" fillId="0" borderId="10" xfId="0" applyFont="1" applyBorder="1" applyAlignment="1">
      <alignment horizontal="center" vertical="center"/>
    </xf>
    <xf numFmtId="0" fontId="13" fillId="0" borderId="10" xfId="0" applyFont="1" applyBorder="1" applyAlignment="1">
      <alignment horizontal="center" vertical="center"/>
    </xf>
    <xf numFmtId="0" fontId="17" fillId="0" borderId="9" xfId="0" applyFont="1" applyBorder="1" applyAlignment="1">
      <alignment horizontal="center" vertical="center"/>
    </xf>
    <xf numFmtId="0" fontId="17" fillId="0" borderId="10" xfId="0" applyFont="1" applyBorder="1" applyAlignment="1">
      <alignment horizontal="right" vertical="center"/>
    </xf>
    <xf numFmtId="2" fontId="17" fillId="0" borderId="10" xfId="0" applyNumberFormat="1" applyFont="1" applyBorder="1" applyAlignment="1">
      <alignment horizontal="right" vertical="center"/>
    </xf>
    <xf numFmtId="3" fontId="17" fillId="0" borderId="9" xfId="0" applyNumberFormat="1" applyFont="1" applyBorder="1" applyAlignment="1">
      <alignment horizontal="center" vertical="center" wrapText="1"/>
    </xf>
    <xf numFmtId="0" fontId="17" fillId="0" borderId="1" xfId="0" applyFont="1" applyBorder="1" applyAlignment="1">
      <alignment vertical="center"/>
    </xf>
    <xf numFmtId="0" fontId="17" fillId="0" borderId="1" xfId="0" applyFont="1" applyBorder="1" applyAlignment="1">
      <alignment horizontal="center" vertical="center"/>
    </xf>
    <xf numFmtId="0" fontId="17" fillId="0" borderId="1" xfId="0" applyFont="1" applyBorder="1" applyAlignment="1">
      <alignment vertical="center" wrapText="1"/>
    </xf>
    <xf numFmtId="0" fontId="17" fillId="0" borderId="11" xfId="0" applyFont="1" applyBorder="1" applyAlignment="1">
      <alignment vertical="center"/>
    </xf>
    <xf numFmtId="0" fontId="17" fillId="0" borderId="12" xfId="0" applyFont="1" applyBorder="1" applyAlignment="1">
      <alignment horizontal="center" vertical="center"/>
    </xf>
    <xf numFmtId="0" fontId="17" fillId="0" borderId="9" xfId="0" applyFont="1" applyBorder="1" applyAlignment="1">
      <alignment vertical="center" wrapText="1"/>
    </xf>
    <xf numFmtId="0" fontId="0" fillId="0" borderId="1" xfId="0" applyBorder="1" applyAlignment="1">
      <alignment vertical="center"/>
    </xf>
    <xf numFmtId="3" fontId="0" fillId="0" borderId="0" xfId="0" applyNumberFormat="1" applyAlignment="1">
      <alignment vertical="center"/>
    </xf>
    <xf numFmtId="3" fontId="0" fillId="0" borderId="1" xfId="0" applyNumberFormat="1" applyBorder="1" applyAlignment="1">
      <alignment vertical="center"/>
    </xf>
    <xf numFmtId="3" fontId="29" fillId="0" borderId="0" xfId="0" applyNumberFormat="1" applyFont="1" applyAlignment="1">
      <alignment vertical="center"/>
    </xf>
    <xf numFmtId="0" fontId="29" fillId="0" borderId="0" xfId="0" applyFont="1" applyAlignment="1">
      <alignment vertical="center"/>
    </xf>
    <xf numFmtId="0" fontId="29" fillId="0" borderId="0" xfId="0" applyFont="1"/>
    <xf numFmtId="0" fontId="25" fillId="2" borderId="6" xfId="0" applyFont="1" applyFill="1" applyBorder="1" applyAlignment="1">
      <alignment horizontal="center" vertical="center" wrapText="1"/>
    </xf>
    <xf numFmtId="0" fontId="25" fillId="2" borderId="3" xfId="0" applyFont="1" applyFill="1" applyBorder="1" applyAlignment="1">
      <alignment horizontal="right" vertical="center" wrapText="1"/>
    </xf>
    <xf numFmtId="0" fontId="17" fillId="2" borderId="0" xfId="0" applyFont="1" applyFill="1" applyBorder="1" applyAlignment="1">
      <alignment vertical="center"/>
    </xf>
    <xf numFmtId="0" fontId="26" fillId="0" borderId="0" xfId="0" applyFont="1" applyAlignment="1">
      <alignment vertical="center"/>
    </xf>
    <xf numFmtId="0" fontId="1" fillId="2" borderId="0" xfId="0" applyFont="1" applyFill="1" applyBorder="1" applyAlignment="1">
      <alignment horizontal="right" vertical="center"/>
    </xf>
    <xf numFmtId="0" fontId="19" fillId="2" borderId="0" xfId="0" applyFont="1" applyFill="1" applyBorder="1" applyAlignment="1">
      <alignment vertical="center"/>
    </xf>
    <xf numFmtId="0" fontId="5" fillId="0" borderId="0" xfId="0" applyFont="1" applyAlignment="1">
      <alignment vertical="center"/>
    </xf>
    <xf numFmtId="4" fontId="0" fillId="0" borderId="1" xfId="0" applyNumberFormat="1" applyBorder="1" applyAlignment="1">
      <alignment vertical="center" wrapText="1"/>
    </xf>
    <xf numFmtId="0" fontId="1" fillId="0" borderId="1" xfId="0" applyFont="1" applyBorder="1" applyAlignment="1">
      <alignment vertical="center"/>
    </xf>
    <xf numFmtId="4" fontId="0" fillId="0" borderId="1" xfId="0" applyNumberFormat="1" applyBorder="1"/>
    <xf numFmtId="4" fontId="0" fillId="0" borderId="0" xfId="0" applyNumberFormat="1"/>
    <xf numFmtId="0" fontId="1" fillId="0" borderId="0" xfId="0" applyFont="1" applyAlignment="1">
      <alignment vertical="center"/>
    </xf>
    <xf numFmtId="4" fontId="0" fillId="0" borderId="1" xfId="0" applyNumberFormat="1" applyFont="1" applyBorder="1" applyAlignment="1">
      <alignment vertical="center"/>
    </xf>
    <xf numFmtId="0" fontId="6" fillId="0" borderId="1" xfId="0" applyFont="1" applyBorder="1" applyAlignment="1">
      <alignment vertical="center"/>
    </xf>
    <xf numFmtId="0" fontId="6" fillId="0" borderId="0" xfId="0" applyFont="1" applyAlignment="1">
      <alignment vertical="center"/>
    </xf>
    <xf numFmtId="0" fontId="5" fillId="0" borderId="1" xfId="0" applyFont="1" applyBorder="1" applyAlignment="1">
      <alignment vertical="center"/>
    </xf>
    <xf numFmtId="3" fontId="5" fillId="2" borderId="1" xfId="0" applyNumberFormat="1" applyFont="1" applyFill="1" applyBorder="1" applyAlignment="1">
      <alignment horizontal="right" vertical="center"/>
    </xf>
    <xf numFmtId="4" fontId="29" fillId="0" borderId="1" xfId="0" applyNumberFormat="1" applyFont="1" applyBorder="1"/>
    <xf numFmtId="0" fontId="29" fillId="0" borderId="1" xfId="0" applyFont="1" applyBorder="1"/>
    <xf numFmtId="4" fontId="0" fillId="0" borderId="4" xfId="0" applyNumberFormat="1" applyFont="1" applyBorder="1"/>
    <xf numFmtId="0" fontId="0" fillId="0" borderId="4" xfId="0" applyFont="1" applyBorder="1"/>
    <xf numFmtId="0" fontId="17" fillId="2" borderId="0" xfId="0" applyFont="1" applyFill="1" applyBorder="1" applyAlignment="1">
      <alignment horizontal="center" vertical="center"/>
    </xf>
    <xf numFmtId="0" fontId="27" fillId="2" borderId="1" xfId="0" applyFont="1" applyFill="1" applyBorder="1" applyAlignment="1">
      <alignment horizontal="center" vertical="center"/>
    </xf>
    <xf numFmtId="3" fontId="27" fillId="2" borderId="1" xfId="0" applyNumberFormat="1" applyFont="1" applyFill="1" applyBorder="1" applyAlignment="1">
      <alignment horizontal="right" vertical="center"/>
    </xf>
    <xf numFmtId="3" fontId="29" fillId="0" borderId="1" xfId="0" applyNumberFormat="1" applyFont="1" applyBorder="1"/>
    <xf numFmtId="0" fontId="1" fillId="2" borderId="1" xfId="0" applyFont="1" applyFill="1" applyBorder="1" applyAlignment="1">
      <alignment horizontal="left" vertical="center"/>
    </xf>
    <xf numFmtId="3" fontId="0" fillId="0" borderId="6" xfId="0" applyNumberFormat="1" applyBorder="1"/>
    <xf numFmtId="3" fontId="0" fillId="0" borderId="1" xfId="0" applyNumberFormat="1" applyBorder="1"/>
    <xf numFmtId="0" fontId="0" fillId="0" borderId="6" xfId="0" applyBorder="1"/>
    <xf numFmtId="4" fontId="0" fillId="0" borderId="6" xfId="0" applyNumberFormat="1" applyBorder="1"/>
    <xf numFmtId="0" fontId="1" fillId="2" borderId="0" xfId="0" applyFont="1" applyFill="1" applyBorder="1" applyAlignment="1">
      <alignment horizontal="center" vertical="center"/>
    </xf>
    <xf numFmtId="3" fontId="29" fillId="0" borderId="6" xfId="0" applyNumberFormat="1" applyFont="1" applyBorder="1"/>
    <xf numFmtId="0" fontId="17" fillId="0" borderId="0" xfId="0" applyFont="1" applyAlignment="1">
      <alignment horizontal="left" vertical="center"/>
    </xf>
    <xf numFmtId="0" fontId="10" fillId="0" borderId="1" xfId="0" applyFont="1" applyFill="1" applyBorder="1" applyAlignment="1">
      <alignment horizontal="center" vertical="center" wrapText="1"/>
    </xf>
    <xf numFmtId="1" fontId="1" fillId="0" borderId="1" xfId="0" applyNumberFormat="1" applyFont="1" applyFill="1" applyBorder="1" applyAlignment="1">
      <alignment horizontal="center" vertical="center" wrapText="1"/>
    </xf>
    <xf numFmtId="4" fontId="1" fillId="0" borderId="1" xfId="0" applyNumberFormat="1" applyFont="1" applyFill="1" applyBorder="1" applyAlignment="1" applyProtection="1">
      <alignment horizontal="center" vertical="center" wrapText="1"/>
      <protection locked="0"/>
    </xf>
    <xf numFmtId="0" fontId="21" fillId="0" borderId="2" xfId="0" applyFont="1" applyBorder="1" applyAlignment="1">
      <alignment vertical="center"/>
    </xf>
    <xf numFmtId="0" fontId="21" fillId="0" borderId="9" xfId="0" applyFont="1" applyBorder="1" applyAlignment="1">
      <alignment vertical="center"/>
    </xf>
    <xf numFmtId="3" fontId="31"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top" wrapText="1"/>
    </xf>
    <xf numFmtId="4" fontId="17" fillId="0" borderId="0" xfId="0" applyNumberFormat="1" applyFont="1" applyFill="1" applyAlignment="1">
      <alignment horizontal="left" vertical="center" wrapText="1"/>
    </xf>
    <xf numFmtId="0" fontId="1" fillId="0" borderId="1" xfId="0" applyFont="1" applyFill="1" applyBorder="1" applyAlignment="1">
      <alignment horizontal="right" vertical="center" wrapText="1"/>
    </xf>
    <xf numFmtId="0" fontId="17" fillId="0" borderId="0" xfId="0" applyFont="1" applyFill="1" applyAlignment="1">
      <alignment horizontal="left" vertical="center" wrapText="1"/>
    </xf>
    <xf numFmtId="4" fontId="11" fillId="0" borderId="1" xfId="0" applyNumberFormat="1" applyFont="1" applyFill="1" applyBorder="1" applyAlignment="1">
      <alignment horizontal="center" vertical="center" wrapText="1"/>
    </xf>
    <xf numFmtId="0" fontId="1" fillId="0" borderId="1" xfId="0" applyFont="1" applyFill="1" applyBorder="1" applyAlignment="1" applyProtection="1">
      <alignment horizontal="left" vertical="center" wrapText="1"/>
      <protection locked="0"/>
    </xf>
    <xf numFmtId="4" fontId="1" fillId="0" borderId="1" xfId="0" applyNumberFormat="1" applyFont="1" applyFill="1" applyBorder="1" applyAlignment="1">
      <alignment horizontal="center" vertical="center" wrapText="1"/>
    </xf>
    <xf numFmtId="0" fontId="1" fillId="0" borderId="1" xfId="0" applyNumberFormat="1" applyFont="1" applyFill="1" applyBorder="1" applyAlignment="1" applyProtection="1">
      <alignment horizontal="left" vertical="center" wrapText="1"/>
      <protection locked="0"/>
    </xf>
    <xf numFmtId="164" fontId="1" fillId="0" borderId="1" xfId="0" applyNumberFormat="1" applyFont="1" applyFill="1" applyBorder="1" applyAlignment="1">
      <alignment horizontal="center" vertical="center" wrapText="1"/>
    </xf>
    <xf numFmtId="0" fontId="4" fillId="0" borderId="1" xfId="0" applyFont="1" applyFill="1" applyBorder="1" applyAlignment="1" applyProtection="1">
      <alignment horizontal="center" vertical="center" wrapText="1"/>
      <protection locked="0"/>
    </xf>
    <xf numFmtId="4" fontId="31" fillId="0" borderId="1" xfId="0" applyNumberFormat="1" applyFont="1" applyFill="1" applyBorder="1" applyAlignment="1">
      <alignment horizontal="center" vertical="center" wrapText="1"/>
    </xf>
    <xf numFmtId="0" fontId="1" fillId="0" borderId="1" xfId="0" applyFont="1" applyFill="1" applyBorder="1" applyAlignment="1" applyProtection="1">
      <alignment horizontal="center" vertical="center" wrapText="1"/>
      <protection locked="0"/>
    </xf>
    <xf numFmtId="49" fontId="1"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center" vertical="center" wrapText="1"/>
    </xf>
    <xf numFmtId="3" fontId="4" fillId="0" borderId="1" xfId="0" applyNumberFormat="1" applyFont="1" applyFill="1" applyBorder="1" applyAlignment="1">
      <alignment horizontal="center" vertical="center" wrapText="1"/>
    </xf>
    <xf numFmtId="166" fontId="1" fillId="0" borderId="1" xfId="0" applyNumberFormat="1" applyFont="1" applyFill="1" applyBorder="1" applyAlignment="1">
      <alignment horizontal="justify" vertical="center" wrapText="1"/>
    </xf>
    <xf numFmtId="0" fontId="1" fillId="0" borderId="1" xfId="0" applyFont="1" applyFill="1" applyBorder="1" applyAlignment="1">
      <alignment horizontal="justify" vertical="center" wrapText="1"/>
    </xf>
    <xf numFmtId="166"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wrapText="1"/>
    </xf>
    <xf numFmtId="167" fontId="1" fillId="0" borderId="1" xfId="0" applyNumberFormat="1" applyFont="1" applyFill="1" applyBorder="1" applyAlignment="1">
      <alignment horizontal="center" vertical="center" wrapText="1"/>
    </xf>
    <xf numFmtId="166" fontId="1" fillId="0" borderId="1" xfId="0" applyNumberFormat="1" applyFont="1" applyFill="1" applyBorder="1" applyAlignment="1">
      <alignment horizontal="left" vertical="center" wrapText="1"/>
    </xf>
    <xf numFmtId="2" fontId="1" fillId="0" borderId="1" xfId="0" applyNumberFormat="1" applyFont="1" applyFill="1" applyBorder="1" applyAlignment="1">
      <alignment horizontal="center" vertical="center" wrapText="1"/>
    </xf>
    <xf numFmtId="0" fontId="4" fillId="0" borderId="9" xfId="0" applyFont="1" applyFill="1" applyBorder="1" applyAlignment="1">
      <alignment horizontal="center"/>
    </xf>
    <xf numFmtId="0" fontId="4" fillId="0" borderId="4" xfId="0" applyFont="1" applyFill="1" applyBorder="1" applyAlignment="1">
      <alignment horizontal="center" vertical="center" wrapText="1"/>
    </xf>
    <xf numFmtId="3" fontId="1" fillId="0" borderId="1" xfId="0" applyNumberFormat="1" applyFont="1" applyFill="1" applyBorder="1" applyAlignment="1">
      <alignment horizontal="center" vertical="center" wrapText="1"/>
    </xf>
    <xf numFmtId="0" fontId="4" fillId="0" borderId="1" xfId="0" applyFont="1" applyFill="1" applyBorder="1" applyAlignment="1" applyProtection="1">
      <alignment vertical="center" wrapText="1"/>
      <protection locked="0"/>
    </xf>
    <xf numFmtId="0" fontId="30" fillId="0" borderId="1" xfId="0" applyFont="1" applyFill="1" applyBorder="1" applyAlignment="1">
      <alignment horizontal="center"/>
    </xf>
    <xf numFmtId="0" fontId="30" fillId="0" borderId="0" xfId="0" applyFont="1" applyFill="1" applyAlignment="1">
      <alignment horizontal="center"/>
    </xf>
    <xf numFmtId="49" fontId="4"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justify" vertical="center" wrapText="1"/>
    </xf>
    <xf numFmtId="4" fontId="1" fillId="0" borderId="1" xfId="0" applyNumberFormat="1" applyFont="1" applyFill="1" applyBorder="1" applyAlignment="1">
      <alignment horizontal="center" vertical="center"/>
    </xf>
    <xf numFmtId="0" fontId="4" fillId="0" borderId="1" xfId="0" applyFont="1" applyFill="1" applyBorder="1" applyAlignment="1">
      <alignment horizontal="center"/>
    </xf>
    <xf numFmtId="0" fontId="1" fillId="0" borderId="1" xfId="0" applyFont="1" applyFill="1" applyBorder="1" applyAlignment="1">
      <alignment wrapText="1"/>
    </xf>
    <xf numFmtId="0" fontId="1" fillId="0" borderId="1" xfId="0" applyFont="1" applyFill="1" applyBorder="1" applyAlignment="1">
      <alignment horizontal="left" vertical="top" wrapText="1"/>
    </xf>
    <xf numFmtId="3" fontId="1" fillId="0" borderId="1" xfId="0" applyNumberFormat="1" applyFont="1" applyFill="1" applyBorder="1" applyAlignment="1">
      <alignment horizontal="center"/>
    </xf>
    <xf numFmtId="4" fontId="1" fillId="0" borderId="1" xfId="0" applyNumberFormat="1" applyFont="1" applyFill="1" applyBorder="1" applyAlignment="1">
      <alignment horizontal="center"/>
    </xf>
    <xf numFmtId="4" fontId="1" fillId="0" borderId="4" xfId="0" applyNumberFormat="1" applyFont="1" applyFill="1" applyBorder="1" applyAlignment="1">
      <alignment horizontal="center" vertical="center"/>
    </xf>
    <xf numFmtId="3" fontId="1" fillId="0" borderId="4" xfId="0" applyNumberFormat="1" applyFont="1" applyFill="1" applyBorder="1" applyAlignment="1">
      <alignment horizontal="center"/>
    </xf>
    <xf numFmtId="0" fontId="4" fillId="0" borderId="4" xfId="0" applyFont="1" applyFill="1" applyBorder="1" applyAlignment="1">
      <alignment horizontal="center"/>
    </xf>
    <xf numFmtId="0" fontId="1" fillId="0" borderId="4" xfId="0" applyFont="1" applyFill="1" applyBorder="1" applyAlignment="1">
      <alignment horizontal="left" vertical="top" wrapText="1"/>
    </xf>
    <xf numFmtId="1" fontId="1" fillId="0" borderId="4" xfId="0" applyNumberFormat="1" applyFont="1" applyFill="1" applyBorder="1" applyAlignment="1">
      <alignment horizontal="center" vertical="center" wrapText="1"/>
    </xf>
    <xf numFmtId="1" fontId="4" fillId="0" borderId="1"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4" fontId="1" fillId="0" borderId="1" xfId="0" applyNumberFormat="1" applyFont="1" applyFill="1" applyBorder="1" applyAlignment="1">
      <alignment horizontal="center" vertical="top" wrapText="1"/>
    </xf>
    <xf numFmtId="0" fontId="1" fillId="0" borderId="9" xfId="0" applyFont="1" applyFill="1" applyBorder="1" applyAlignment="1">
      <alignment horizontal="left" vertical="top" wrapText="1"/>
    </xf>
    <xf numFmtId="0" fontId="1" fillId="0" borderId="0" xfId="0" applyFont="1" applyFill="1" applyBorder="1" applyAlignment="1">
      <alignment horizontal="left" vertical="top" wrapText="1"/>
    </xf>
    <xf numFmtId="1" fontId="1" fillId="0" borderId="0" xfId="0" applyNumberFormat="1" applyFont="1" applyFill="1" applyBorder="1" applyAlignment="1">
      <alignment horizontal="center" vertical="center" wrapText="1"/>
    </xf>
    <xf numFmtId="4" fontId="1" fillId="0" borderId="0" xfId="0" applyNumberFormat="1" applyFont="1" applyFill="1" applyBorder="1" applyAlignment="1">
      <alignment horizontal="center" vertical="center"/>
    </xf>
    <xf numFmtId="0" fontId="1" fillId="0" borderId="1" xfId="1" applyFont="1" applyFill="1" applyBorder="1" applyAlignment="1">
      <alignment vertical="center" wrapText="1"/>
    </xf>
    <xf numFmtId="0" fontId="1" fillId="0" borderId="1" xfId="1" applyFont="1" applyFill="1" applyBorder="1" applyAlignment="1">
      <alignment horizontal="center" vertical="center" wrapText="1"/>
    </xf>
    <xf numFmtId="3" fontId="1" fillId="0" borderId="9" xfId="0" applyNumberFormat="1" applyFont="1" applyFill="1" applyBorder="1" applyAlignment="1">
      <alignment horizontal="center" vertical="center" wrapText="1"/>
    </xf>
    <xf numFmtId="0" fontId="1" fillId="0" borderId="1" xfId="0" applyFont="1" applyFill="1" applyBorder="1" applyAlignment="1">
      <alignment horizontal="center"/>
    </xf>
    <xf numFmtId="14" fontId="1" fillId="0" borderId="1" xfId="0" applyNumberFormat="1" applyFont="1" applyFill="1" applyBorder="1" applyAlignment="1">
      <alignment horizontal="center"/>
    </xf>
    <xf numFmtId="0" fontId="30" fillId="0" borderId="0" xfId="0" applyFont="1" applyFill="1" applyBorder="1" applyAlignment="1">
      <alignment horizontal="center"/>
    </xf>
    <xf numFmtId="0" fontId="31" fillId="0" borderId="1" xfId="0" applyFont="1" applyFill="1" applyBorder="1" applyAlignment="1">
      <alignment vertical="center" wrapText="1"/>
    </xf>
    <xf numFmtId="0" fontId="1" fillId="0" borderId="1" xfId="0" applyFont="1" applyFill="1" applyBorder="1" applyAlignment="1" applyProtection="1">
      <alignment vertical="center" wrapText="1"/>
      <protection locked="0"/>
    </xf>
    <xf numFmtId="0" fontId="23" fillId="0" borderId="0" xfId="0" applyFont="1" applyFill="1" applyAlignment="1">
      <alignment horizontal="center" vertical="center"/>
    </xf>
    <xf numFmtId="0" fontId="1" fillId="0" borderId="0" xfId="0" applyFont="1" applyFill="1" applyAlignment="1">
      <alignment horizontal="center" vertical="center"/>
    </xf>
    <xf numFmtId="0" fontId="24" fillId="0" borderId="0" xfId="0" applyFont="1" applyFill="1" applyAlignment="1">
      <alignment horizontal="right" vertical="center"/>
    </xf>
    <xf numFmtId="0" fontId="5" fillId="0" borderId="0" xfId="0" applyFont="1" applyFill="1" applyAlignment="1">
      <alignment vertical="center"/>
    </xf>
    <xf numFmtId="0" fontId="1" fillId="0" borderId="1" xfId="0" applyFont="1" applyFill="1" applyBorder="1" applyAlignment="1">
      <alignment vertical="center"/>
    </xf>
    <xf numFmtId="0" fontId="1" fillId="0" borderId="0" xfId="0" applyFont="1" applyFill="1" applyAlignment="1">
      <alignment vertical="center"/>
    </xf>
    <xf numFmtId="0" fontId="6" fillId="0" borderId="1" xfId="0" applyFont="1" applyFill="1" applyBorder="1" applyAlignment="1">
      <alignment vertical="center"/>
    </xf>
    <xf numFmtId="0" fontId="6" fillId="0" borderId="0" xfId="0" applyFont="1" applyFill="1" applyAlignment="1">
      <alignment vertical="center"/>
    </xf>
    <xf numFmtId="0" fontId="5" fillId="0" borderId="1" xfId="0" applyFont="1" applyFill="1" applyBorder="1" applyAlignment="1">
      <alignment vertical="center"/>
    </xf>
    <xf numFmtId="0" fontId="31" fillId="0" borderId="1" xfId="0" applyFont="1" applyFill="1" applyBorder="1" applyAlignment="1">
      <alignment horizontal="center" vertical="center" wrapText="1"/>
    </xf>
    <xf numFmtId="0" fontId="31" fillId="0" borderId="0" xfId="0" applyFont="1" applyFill="1"/>
    <xf numFmtId="0" fontId="32" fillId="0" borderId="1" xfId="0" applyFont="1" applyFill="1" applyBorder="1" applyAlignment="1">
      <alignment horizontal="center" vertical="center" wrapText="1"/>
    </xf>
    <xf numFmtId="0" fontId="32" fillId="0" borderId="1" xfId="0" applyFont="1" applyFill="1" applyBorder="1" applyAlignment="1">
      <alignment vertical="center" wrapText="1"/>
    </xf>
    <xf numFmtId="0" fontId="33" fillId="0" borderId="1" xfId="0" applyFont="1" applyFill="1" applyBorder="1" applyAlignment="1">
      <alignment horizontal="center" vertical="center" wrapText="1"/>
    </xf>
    <xf numFmtId="0" fontId="33" fillId="0" borderId="1" xfId="0" applyFont="1" applyFill="1" applyBorder="1" applyAlignment="1">
      <alignment vertical="center" wrapText="1"/>
    </xf>
    <xf numFmtId="0" fontId="34" fillId="0" borderId="1" xfId="0" applyFont="1" applyFill="1" applyBorder="1" applyAlignment="1">
      <alignment horizontal="center" vertical="center" wrapText="1"/>
    </xf>
    <xf numFmtId="0" fontId="34" fillId="0" borderId="1" xfId="0" applyFont="1" applyFill="1" applyBorder="1" applyAlignment="1">
      <alignment vertical="center" wrapText="1"/>
    </xf>
    <xf numFmtId="0" fontId="6" fillId="0" borderId="1" xfId="0" applyFont="1" applyFill="1" applyBorder="1" applyAlignment="1" applyProtection="1">
      <alignment horizontal="center" vertical="center" wrapText="1"/>
      <protection locked="0"/>
    </xf>
    <xf numFmtId="3" fontId="1" fillId="0" borderId="1" xfId="0" applyNumberFormat="1" applyFont="1" applyFill="1" applyBorder="1" applyAlignment="1">
      <alignment horizontal="center" vertical="center"/>
    </xf>
    <xf numFmtId="3" fontId="1" fillId="0" borderId="1" xfId="0" applyNumberFormat="1" applyFont="1" applyFill="1" applyBorder="1" applyAlignment="1" applyProtection="1">
      <alignment horizontal="center" vertical="center" wrapText="1"/>
      <protection locked="0"/>
    </xf>
    <xf numFmtId="164" fontId="1" fillId="0" borderId="1" xfId="0" applyNumberFormat="1" applyFont="1" applyFill="1" applyBorder="1" applyAlignment="1" applyProtection="1">
      <alignment horizontal="center" vertical="center" wrapText="1"/>
      <protection locked="0"/>
    </xf>
    <xf numFmtId="0" fontId="1" fillId="0" borderId="1" xfId="3" applyFont="1" applyFill="1" applyBorder="1" applyAlignment="1" applyProtection="1">
      <alignment horizontal="left" vertical="center" wrapText="1"/>
      <protection locked="0"/>
    </xf>
    <xf numFmtId="0" fontId="1" fillId="0" borderId="1" xfId="3" applyFont="1" applyFill="1" applyBorder="1" applyAlignment="1" applyProtection="1">
      <alignment horizontal="center" vertical="center" wrapText="1"/>
      <protection locked="0"/>
    </xf>
    <xf numFmtId="0" fontId="1" fillId="0" borderId="1" xfId="3" applyFont="1" applyFill="1" applyBorder="1" applyAlignment="1">
      <alignment horizontal="center" vertical="center" wrapText="1"/>
    </xf>
    <xf numFmtId="4" fontId="1" fillId="0" borderId="1" xfId="0" applyNumberFormat="1" applyFont="1" applyFill="1" applyBorder="1" applyAlignment="1" applyProtection="1">
      <alignment vertical="center" wrapText="1"/>
      <protection locked="0"/>
    </xf>
    <xf numFmtId="0" fontId="1" fillId="0" borderId="4" xfId="0" applyFont="1" applyFill="1" applyBorder="1" applyAlignment="1" applyProtection="1">
      <alignment vertical="center" wrapText="1"/>
      <protection locked="0"/>
    </xf>
    <xf numFmtId="0" fontId="1" fillId="0" borderId="4" xfId="0" applyFont="1" applyFill="1" applyBorder="1" applyAlignment="1" applyProtection="1">
      <alignment horizontal="center" vertical="center" wrapText="1"/>
      <protection locked="0"/>
    </xf>
    <xf numFmtId="4" fontId="1" fillId="0" borderId="4" xfId="0" applyNumberFormat="1" applyFont="1" applyFill="1" applyBorder="1" applyAlignment="1" applyProtection="1">
      <alignment horizontal="center" vertical="center" wrapText="1"/>
      <protection locked="0"/>
    </xf>
    <xf numFmtId="14" fontId="1" fillId="0" borderId="1" xfId="0" applyNumberFormat="1" applyFont="1" applyFill="1" applyBorder="1" applyAlignment="1" applyProtection="1">
      <alignment vertical="center" wrapText="1"/>
      <protection locked="0"/>
    </xf>
    <xf numFmtId="0" fontId="31" fillId="0" borderId="1" xfId="0" applyFont="1" applyFill="1" applyBorder="1"/>
    <xf numFmtId="0" fontId="31" fillId="0" borderId="1" xfId="0" applyFont="1" applyFill="1" applyBorder="1" applyAlignment="1">
      <alignment horizontal="center"/>
    </xf>
    <xf numFmtId="0" fontId="4" fillId="0" borderId="1" xfId="0" applyFont="1" applyFill="1" applyBorder="1"/>
    <xf numFmtId="4" fontId="4" fillId="0" borderId="1" xfId="0" applyNumberFormat="1" applyFont="1" applyFill="1" applyBorder="1" applyAlignment="1">
      <alignment horizontal="center"/>
    </xf>
    <xf numFmtId="4" fontId="30" fillId="0" borderId="1" xfId="0" applyNumberFormat="1" applyFont="1" applyFill="1" applyBorder="1" applyAlignment="1">
      <alignment horizontal="center" vertical="center" wrapText="1"/>
    </xf>
    <xf numFmtId="0" fontId="34" fillId="0" borderId="0" xfId="0" applyFont="1" applyFill="1" applyAlignment="1">
      <alignment horizontal="center"/>
    </xf>
    <xf numFmtId="0" fontId="34" fillId="0" borderId="0" xfId="0" applyFont="1" applyFill="1"/>
    <xf numFmtId="0" fontId="31" fillId="0" borderId="0" xfId="0" applyFont="1" applyFill="1" applyAlignment="1">
      <alignment horizontal="center"/>
    </xf>
    <xf numFmtId="4" fontId="31" fillId="0" borderId="0" xfId="0" applyNumberFormat="1" applyFont="1" applyFill="1" applyAlignment="1">
      <alignment horizontal="center"/>
    </xf>
    <xf numFmtId="4" fontId="31" fillId="0" borderId="0" xfId="0" applyNumberFormat="1" applyFont="1" applyFill="1" applyAlignment="1">
      <alignment horizontal="center" vertical="center" wrapText="1"/>
    </xf>
    <xf numFmtId="0" fontId="1" fillId="0" borderId="1" xfId="0" applyFont="1" applyFill="1" applyBorder="1"/>
    <xf numFmtId="168"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justify" vertical="top" wrapText="1"/>
    </xf>
    <xf numFmtId="167" fontId="1" fillId="0" borderId="1" xfId="0" applyNumberFormat="1" applyFont="1" applyFill="1" applyBorder="1" applyAlignment="1">
      <alignment horizontal="center" vertical="center"/>
    </xf>
    <xf numFmtId="0" fontId="1" fillId="0" borderId="4" xfId="0" applyFont="1" applyFill="1" applyBorder="1" applyAlignment="1">
      <alignment horizontal="right" vertical="center" wrapText="1"/>
    </xf>
    <xf numFmtId="0" fontId="1" fillId="0" borderId="4" xfId="0" applyFont="1" applyFill="1" applyBorder="1" applyAlignment="1">
      <alignment horizontal="center"/>
    </xf>
    <xf numFmtId="3" fontId="1" fillId="0" borderId="4"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xf>
    <xf numFmtId="0" fontId="1" fillId="0" borderId="0" xfId="0" applyFont="1" applyFill="1" applyBorder="1" applyAlignment="1">
      <alignment horizontal="right" vertical="center" wrapText="1"/>
    </xf>
    <xf numFmtId="0" fontId="1" fillId="0" borderId="0" xfId="0" applyFont="1" applyFill="1" applyBorder="1" applyAlignment="1">
      <alignment horizontal="center"/>
    </xf>
    <xf numFmtId="3" fontId="1" fillId="0" borderId="0" xfId="0" applyNumberFormat="1" applyFont="1" applyFill="1" applyBorder="1" applyAlignment="1">
      <alignment horizontal="center" vertical="center"/>
    </xf>
    <xf numFmtId="4" fontId="31" fillId="0" borderId="0" xfId="0" applyNumberFormat="1" applyFont="1" applyFill="1" applyBorder="1" applyAlignment="1">
      <alignment horizontal="center" vertical="center" wrapText="1"/>
    </xf>
    <xf numFmtId="3" fontId="31" fillId="0" borderId="0" xfId="0" applyNumberFormat="1" applyFont="1" applyFill="1" applyAlignment="1">
      <alignment horizontal="center"/>
    </xf>
    <xf numFmtId="0" fontId="32" fillId="0" borderId="0" xfId="0" applyFont="1" applyFill="1" applyAlignment="1">
      <alignment horizontal="center"/>
    </xf>
    <xf numFmtId="0" fontId="32" fillId="0" borderId="0" xfId="0" applyFont="1" applyFill="1"/>
    <xf numFmtId="4" fontId="4" fillId="0" borderId="1" xfId="0" applyNumberFormat="1"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1" applyFont="1" applyFill="1" applyBorder="1" applyAlignment="1">
      <alignment vertical="center" wrapText="1"/>
    </xf>
    <xf numFmtId="4" fontId="31" fillId="0" borderId="1" xfId="0" applyNumberFormat="1" applyFont="1" applyFill="1" applyBorder="1" applyAlignment="1">
      <alignment horizontal="center" vertical="center"/>
    </xf>
    <xf numFmtId="164" fontId="1" fillId="0" borderId="1" xfId="0" applyNumberFormat="1" applyFont="1" applyFill="1" applyBorder="1" applyAlignment="1">
      <alignment horizontal="center"/>
    </xf>
    <xf numFmtId="0" fontId="1" fillId="0" borderId="0" xfId="0" applyFont="1" applyFill="1"/>
    <xf numFmtId="0" fontId="31" fillId="0" borderId="0" xfId="0" applyFont="1" applyFill="1" applyBorder="1"/>
    <xf numFmtId="0" fontId="31" fillId="0" borderId="0" xfId="0" applyFont="1" applyFill="1" applyBorder="1" applyAlignment="1">
      <alignment horizontal="center"/>
    </xf>
    <xf numFmtId="0" fontId="34" fillId="0" borderId="0" xfId="0" applyFont="1" applyFill="1" applyBorder="1"/>
    <xf numFmtId="0" fontId="34" fillId="0" borderId="0" xfId="0" applyFont="1" applyFill="1" applyBorder="1" applyAlignment="1">
      <alignment horizontal="center"/>
    </xf>
    <xf numFmtId="4" fontId="34" fillId="0" borderId="0" xfId="0" applyNumberFormat="1" applyFont="1" applyFill="1" applyBorder="1" applyAlignment="1">
      <alignment horizontal="center"/>
    </xf>
    <xf numFmtId="2" fontId="31" fillId="0" borderId="0" xfId="0" applyNumberFormat="1" applyFont="1" applyFill="1" applyAlignment="1">
      <alignment horizontal="center"/>
    </xf>
    <xf numFmtId="0" fontId="1" fillId="0" borderId="1" xfId="0" applyNumberFormat="1" applyFont="1" applyFill="1" applyBorder="1" applyAlignment="1">
      <alignment horizontal="left" vertical="center" wrapText="1"/>
    </xf>
    <xf numFmtId="0" fontId="1" fillId="0" borderId="6" xfId="0" applyFont="1" applyFill="1" applyBorder="1" applyAlignment="1">
      <alignment horizontal="center" vertical="center" wrapText="1"/>
    </xf>
    <xf numFmtId="165" fontId="1" fillId="0" borderId="1" xfId="0" applyNumberFormat="1" applyFont="1" applyFill="1" applyBorder="1" applyAlignment="1" applyProtection="1">
      <alignment horizontal="center" vertical="center" wrapText="1"/>
      <protection locked="0"/>
    </xf>
    <xf numFmtId="3" fontId="1" fillId="0" borderId="4" xfId="0" applyNumberFormat="1" applyFont="1" applyFill="1" applyBorder="1" applyAlignment="1">
      <alignment horizontal="center" vertical="center" wrapText="1"/>
    </xf>
    <xf numFmtId="165" fontId="1" fillId="0" borderId="1" xfId="0" applyNumberFormat="1" applyFont="1" applyFill="1" applyBorder="1" applyAlignment="1">
      <alignment horizontal="center" vertical="center" wrapText="1"/>
    </xf>
    <xf numFmtId="0" fontId="34" fillId="0" borderId="1" xfId="0" applyFont="1" applyFill="1" applyBorder="1"/>
    <xf numFmtId="0" fontId="35" fillId="0" borderId="1" xfId="0" applyFont="1" applyFill="1" applyBorder="1" applyAlignment="1">
      <alignment horizontal="center"/>
    </xf>
    <xf numFmtId="4" fontId="34" fillId="0" borderId="1" xfId="0" applyNumberFormat="1" applyFont="1" applyFill="1" applyBorder="1" applyAlignment="1">
      <alignment horizontal="center"/>
    </xf>
    <xf numFmtId="1" fontId="1" fillId="0" borderId="1" xfId="0" applyNumberFormat="1" applyFont="1" applyFill="1" applyBorder="1" applyAlignment="1" applyProtection="1">
      <alignment horizontal="center" vertical="center" wrapText="1"/>
      <protection locked="0"/>
    </xf>
    <xf numFmtId="0" fontId="31" fillId="0" borderId="1" xfId="0" applyFont="1" applyFill="1" applyBorder="1" applyAlignment="1">
      <alignment wrapText="1"/>
    </xf>
    <xf numFmtId="0" fontId="1" fillId="0" borderId="1" xfId="2" applyFont="1" applyFill="1" applyBorder="1" applyAlignment="1">
      <alignment horizontal="center" vertical="center" wrapText="1"/>
    </xf>
    <xf numFmtId="0" fontId="1" fillId="0" borderId="1" xfId="0" quotePrefix="1" applyFont="1" applyFill="1" applyBorder="1" applyAlignment="1">
      <alignment horizontal="center" vertical="center" wrapText="1"/>
    </xf>
    <xf numFmtId="0" fontId="34" fillId="0" borderId="1" xfId="0" applyFont="1" applyFill="1" applyBorder="1" applyAlignment="1">
      <alignment horizontal="center"/>
    </xf>
    <xf numFmtId="0" fontId="30" fillId="0" borderId="0" xfId="0" applyFont="1" applyFill="1" applyBorder="1"/>
    <xf numFmtId="4" fontId="30" fillId="0" borderId="0" xfId="0" applyNumberFormat="1" applyFont="1" applyFill="1" applyBorder="1" applyAlignment="1">
      <alignment horizontal="center"/>
    </xf>
    <xf numFmtId="0" fontId="32" fillId="0" borderId="0" xfId="0" applyFont="1" applyFill="1" applyBorder="1" applyAlignment="1">
      <alignment horizontal="center"/>
    </xf>
    <xf numFmtId="0" fontId="32" fillId="0" borderId="0" xfId="0" applyFont="1" applyFill="1" applyBorder="1"/>
    <xf numFmtId="0" fontId="6" fillId="0" borderId="0" xfId="0" applyFont="1" applyFill="1" applyAlignment="1">
      <alignment horizontal="center" vertical="center"/>
    </xf>
    <xf numFmtId="0" fontId="6" fillId="0" borderId="0" xfId="0" applyFont="1" applyFill="1" applyAlignment="1">
      <alignment horizontal="right" vertical="center"/>
    </xf>
    <xf numFmtId="4" fontId="1" fillId="0" borderId="0" xfId="0" applyNumberFormat="1" applyFont="1" applyFill="1" applyAlignment="1">
      <alignment horizontal="center" vertical="center"/>
    </xf>
    <xf numFmtId="0" fontId="31" fillId="0" borderId="0" xfId="0" applyFont="1" applyFill="1" applyAlignment="1">
      <alignment horizontal="right"/>
    </xf>
    <xf numFmtId="0" fontId="31" fillId="0" borderId="0" xfId="0" applyFont="1" applyFill="1" applyAlignment="1">
      <alignment horizontal="center" vertical="center"/>
    </xf>
    <xf numFmtId="4" fontId="31" fillId="0" borderId="0" xfId="0" applyNumberFormat="1" applyFont="1" applyFill="1" applyAlignment="1">
      <alignment horizontal="right" vertical="center"/>
    </xf>
    <xf numFmtId="0" fontId="36" fillId="0" borderId="0" xfId="0" applyFont="1" applyFill="1" applyAlignment="1">
      <alignment horizontal="center" vertical="center"/>
    </xf>
    <xf numFmtId="0" fontId="37" fillId="0" borderId="0" xfId="0" applyFont="1" applyFill="1" applyAlignment="1">
      <alignment horizontal="center" vertical="center"/>
    </xf>
    <xf numFmtId="0" fontId="1" fillId="0" borderId="0" xfId="0" applyFont="1" applyFill="1" applyAlignment="1">
      <alignment horizontal="left" vertical="center"/>
    </xf>
    <xf numFmtId="0" fontId="31" fillId="0" borderId="0" xfId="0" applyFont="1" applyFill="1" applyAlignment="1">
      <alignment vertical="center"/>
    </xf>
    <xf numFmtId="4" fontId="31" fillId="0" borderId="0" xfId="0" applyNumberFormat="1" applyFont="1" applyFill="1" applyAlignment="1">
      <alignment vertical="center"/>
    </xf>
    <xf numFmtId="0" fontId="38" fillId="0" borderId="0" xfId="0" applyFont="1" applyFill="1" applyAlignment="1">
      <alignment horizontal="center" vertical="center"/>
    </xf>
    <xf numFmtId="4" fontId="4" fillId="0" borderId="1" xfId="0" applyNumberFormat="1" applyFont="1" applyFill="1" applyBorder="1" applyAlignment="1">
      <alignment horizontal="center" vertical="center"/>
    </xf>
    <xf numFmtId="4" fontId="6" fillId="0" borderId="0" xfId="0" applyNumberFormat="1" applyFont="1" applyFill="1" applyAlignment="1">
      <alignment horizontal="center" vertical="center"/>
    </xf>
    <xf numFmtId="4" fontId="6" fillId="0" borderId="1" xfId="0" applyNumberFormat="1" applyFont="1" applyFill="1" applyBorder="1" applyAlignment="1">
      <alignment horizontal="center" vertical="center"/>
    </xf>
    <xf numFmtId="4" fontId="5" fillId="0" borderId="1" xfId="0" applyNumberFormat="1" applyFont="1" applyFill="1" applyBorder="1" applyAlignment="1">
      <alignment horizontal="center" vertical="center"/>
    </xf>
    <xf numFmtId="166" fontId="31" fillId="0" borderId="1" xfId="0" applyNumberFormat="1" applyFont="1" applyFill="1" applyBorder="1" applyAlignment="1">
      <alignment vertical="center"/>
    </xf>
    <xf numFmtId="0" fontId="30" fillId="0" borderId="0" xfId="0" applyFont="1" applyFill="1"/>
    <xf numFmtId="4" fontId="31" fillId="0" borderId="0" xfId="0" applyNumberFormat="1" applyFont="1" applyFill="1"/>
    <xf numFmtId="166" fontId="31" fillId="0" borderId="1" xfId="0" applyNumberFormat="1" applyFont="1" applyFill="1" applyBorder="1" applyAlignment="1">
      <alignment vertical="center" wrapText="1"/>
    </xf>
    <xf numFmtId="166" fontId="30" fillId="0" borderId="0" xfId="0" applyNumberFormat="1" applyFont="1" applyFill="1"/>
    <xf numFmtId="4" fontId="31" fillId="0" borderId="1" xfId="0" applyNumberFormat="1" applyFont="1" applyFill="1" applyBorder="1" applyAlignment="1">
      <alignment horizontal="right" vertical="center" wrapText="1"/>
    </xf>
    <xf numFmtId="0" fontId="17" fillId="0" borderId="0" xfId="0" applyFont="1" applyFill="1" applyAlignment="1">
      <alignment horizontal="left" vertical="center" wrapText="1"/>
    </xf>
    <xf numFmtId="0" fontId="5" fillId="0" borderId="0" xfId="0" applyFont="1" applyFill="1" applyAlignment="1">
      <alignment horizontal="left" vertical="center"/>
    </xf>
    <xf numFmtId="0" fontId="30" fillId="0" borderId="0" xfId="0" applyFont="1" applyFill="1" applyAlignment="1">
      <alignment horizontal="left" vertical="center" wrapText="1"/>
    </xf>
  </cellXfs>
  <cellStyles count="4">
    <cellStyle name="Normal" xfId="0" builtinId="0"/>
    <cellStyle name="Normal 2" xfId="1"/>
    <cellStyle name="Normal 3" xfId="2"/>
    <cellStyle name="Normal 4"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U908"/>
  <sheetViews>
    <sheetView tabSelected="1" zoomScaleNormal="100" workbookViewId="0">
      <pane ySplit="1" topLeftCell="A479" activePane="bottomLeft" state="frozen"/>
      <selection pane="bottomLeft" activeCell="A462" sqref="A462:XFD506"/>
    </sheetView>
  </sheetViews>
  <sheetFormatPr defaultRowHeight="15"/>
  <cols>
    <col min="1" max="2" width="9.140625" style="265"/>
    <col min="3" max="3" width="10.28515625" style="291" hidden="1" customWidth="1"/>
    <col min="4" max="4" width="10.7109375" style="265" hidden="1" customWidth="1"/>
    <col min="5" max="5" width="39" style="265" customWidth="1"/>
    <col min="6" max="6" width="11.42578125" style="291" customWidth="1"/>
    <col min="7" max="7" width="9" style="291" customWidth="1"/>
    <col min="8" max="8" width="15.7109375" style="292" customWidth="1"/>
    <col min="9" max="9" width="8.5703125" style="291" customWidth="1"/>
    <col min="10" max="10" width="8.140625" style="291" customWidth="1"/>
    <col min="11" max="11" width="10.42578125" style="291" customWidth="1"/>
    <col min="12" max="12" width="12.85546875" style="291" customWidth="1"/>
    <col min="13" max="13" width="8" style="291" customWidth="1"/>
    <col min="14" max="14" width="11" style="291" customWidth="1"/>
    <col min="15" max="15" width="9.140625" style="226" customWidth="1"/>
    <col min="16" max="16" width="11.42578125" style="291" customWidth="1"/>
    <col min="17" max="17" width="13.85546875" style="293" customWidth="1"/>
    <col min="18" max="18" width="13.7109375" style="293" customWidth="1"/>
    <col min="19" max="19" width="13.140625" style="265" customWidth="1"/>
    <col min="20" max="20" width="13.42578125" style="265" customWidth="1"/>
    <col min="21" max="21" width="13.85546875" style="265" bestFit="1" customWidth="1"/>
    <col min="22" max="16384" width="9.140625" style="265"/>
  </cols>
  <sheetData>
    <row r="1" spans="2:18" ht="165">
      <c r="B1" s="253" t="s">
        <v>842</v>
      </c>
      <c r="C1" s="264" t="s">
        <v>843</v>
      </c>
      <c r="D1" s="253" t="s">
        <v>844</v>
      </c>
      <c r="E1" s="253" t="s">
        <v>845</v>
      </c>
      <c r="F1" s="264" t="s">
        <v>846</v>
      </c>
      <c r="G1" s="197" t="s">
        <v>847</v>
      </c>
      <c r="H1" s="209" t="s">
        <v>848</v>
      </c>
      <c r="I1" s="264" t="s">
        <v>849</v>
      </c>
      <c r="J1" s="264" t="s">
        <v>850</v>
      </c>
      <c r="K1" s="264" t="s">
        <v>1863</v>
      </c>
      <c r="L1" s="264" t="s">
        <v>852</v>
      </c>
      <c r="M1" s="264" t="s">
        <v>853</v>
      </c>
      <c r="N1" s="264" t="s">
        <v>854</v>
      </c>
      <c r="O1" s="192" t="s">
        <v>855</v>
      </c>
      <c r="P1" s="264" t="s">
        <v>856</v>
      </c>
      <c r="Q1" s="203" t="s">
        <v>1882</v>
      </c>
      <c r="R1" s="203" t="s">
        <v>1883</v>
      </c>
    </row>
    <row r="2" spans="2:18">
      <c r="B2" s="253"/>
      <c r="C2" s="264"/>
      <c r="D2" s="253"/>
      <c r="E2" s="253"/>
      <c r="F2" s="264"/>
      <c r="G2" s="197"/>
      <c r="H2" s="209"/>
      <c r="I2" s="264"/>
      <c r="J2" s="264"/>
      <c r="K2" s="264"/>
      <c r="L2" s="264"/>
      <c r="M2" s="264"/>
      <c r="N2" s="264"/>
      <c r="O2" s="192"/>
      <c r="P2" s="264"/>
      <c r="Q2" s="209"/>
      <c r="R2" s="209"/>
    </row>
    <row r="3" spans="2:18" ht="18">
      <c r="B3" s="253"/>
      <c r="C3" s="266" t="s">
        <v>1507</v>
      </c>
      <c r="D3" s="267"/>
      <c r="E3" s="267" t="s">
        <v>1179</v>
      </c>
      <c r="F3" s="264"/>
      <c r="G3" s="197"/>
      <c r="H3" s="209"/>
      <c r="I3" s="264"/>
      <c r="J3" s="264"/>
      <c r="K3" s="264"/>
      <c r="L3" s="264"/>
      <c r="M3" s="264"/>
      <c r="N3" s="264"/>
      <c r="O3" s="192"/>
      <c r="P3" s="264"/>
      <c r="Q3" s="209"/>
      <c r="R3" s="209"/>
    </row>
    <row r="4" spans="2:18">
      <c r="B4" s="253"/>
      <c r="C4" s="268"/>
      <c r="D4" s="269"/>
      <c r="E4" s="269"/>
      <c r="F4" s="264"/>
      <c r="G4" s="197"/>
      <c r="H4" s="209"/>
      <c r="I4" s="264"/>
      <c r="J4" s="264"/>
      <c r="K4" s="264"/>
      <c r="L4" s="264"/>
      <c r="M4" s="264"/>
      <c r="N4" s="264"/>
      <c r="O4" s="192"/>
      <c r="P4" s="264"/>
      <c r="Q4" s="209"/>
      <c r="R4" s="209"/>
    </row>
    <row r="5" spans="2:18" ht="15.75">
      <c r="B5" s="253"/>
      <c r="C5" s="270" t="s">
        <v>1508</v>
      </c>
      <c r="D5" s="271"/>
      <c r="E5" s="271" t="s">
        <v>1180</v>
      </c>
      <c r="F5" s="264"/>
      <c r="G5" s="197"/>
      <c r="H5" s="209"/>
      <c r="I5" s="264"/>
      <c r="J5" s="264"/>
      <c r="K5" s="264"/>
      <c r="L5" s="264"/>
      <c r="M5" s="264"/>
      <c r="N5" s="264"/>
      <c r="O5" s="192"/>
      <c r="P5" s="264"/>
      <c r="Q5" s="209"/>
      <c r="R5" s="209"/>
    </row>
    <row r="6" spans="2:18" ht="25.5">
      <c r="B6" s="198" t="s">
        <v>1509</v>
      </c>
      <c r="C6" s="272" t="s">
        <v>866</v>
      </c>
      <c r="D6" s="4" t="s">
        <v>1117</v>
      </c>
      <c r="E6" s="204" t="s">
        <v>1118</v>
      </c>
      <c r="F6" s="4" t="s">
        <v>1119</v>
      </c>
      <c r="G6" s="4" t="s">
        <v>877</v>
      </c>
      <c r="H6" s="205">
        <v>80805</v>
      </c>
      <c r="I6" s="273" t="s">
        <v>878</v>
      </c>
      <c r="J6" s="4" t="s">
        <v>834</v>
      </c>
      <c r="K6" s="207" t="s">
        <v>1144</v>
      </c>
      <c r="L6" s="207" t="s">
        <v>1144</v>
      </c>
      <c r="M6" s="4" t="s">
        <v>980</v>
      </c>
      <c r="N6" s="4" t="s">
        <v>1145</v>
      </c>
      <c r="O6" s="198" t="s">
        <v>1148</v>
      </c>
      <c r="P6" s="4" t="s">
        <v>1175</v>
      </c>
      <c r="Q6" s="209">
        <v>39960</v>
      </c>
      <c r="R6" s="209">
        <f>H6-Q6</f>
        <v>40845</v>
      </c>
    </row>
    <row r="7" spans="2:18" ht="25.5">
      <c r="B7" s="198" t="s">
        <v>1510</v>
      </c>
      <c r="C7" s="4" t="s">
        <v>866</v>
      </c>
      <c r="D7" s="4" t="s">
        <v>1117</v>
      </c>
      <c r="E7" s="206" t="s">
        <v>1120</v>
      </c>
      <c r="F7" s="4" t="s">
        <v>1121</v>
      </c>
      <c r="G7" s="4" t="s">
        <v>877</v>
      </c>
      <c r="H7" s="205">
        <v>310000</v>
      </c>
      <c r="I7" s="273" t="s">
        <v>878</v>
      </c>
      <c r="J7" s="4" t="s">
        <v>834</v>
      </c>
      <c r="K7" s="207" t="s">
        <v>1144</v>
      </c>
      <c r="L7" s="207" t="s">
        <v>1144</v>
      </c>
      <c r="M7" s="4" t="s">
        <v>980</v>
      </c>
      <c r="N7" s="4" t="s">
        <v>1145</v>
      </c>
      <c r="O7" s="198" t="s">
        <v>1148</v>
      </c>
      <c r="P7" s="4" t="s">
        <v>1175</v>
      </c>
      <c r="Q7" s="209">
        <v>141296.4</v>
      </c>
      <c r="R7" s="209">
        <f>310000-Q7</f>
        <v>168703.6</v>
      </c>
    </row>
    <row r="8" spans="2:18" ht="25.5">
      <c r="B8" s="198" t="s">
        <v>1511</v>
      </c>
      <c r="C8" s="4" t="s">
        <v>866</v>
      </c>
      <c r="D8" s="4" t="s">
        <v>1117</v>
      </c>
      <c r="E8" s="1" t="s">
        <v>1122</v>
      </c>
      <c r="F8" s="4" t="s">
        <v>1123</v>
      </c>
      <c r="G8" s="4" t="s">
        <v>877</v>
      </c>
      <c r="H8" s="205">
        <v>1000</v>
      </c>
      <c r="I8" s="273" t="s">
        <v>878</v>
      </c>
      <c r="J8" s="4" t="s">
        <v>834</v>
      </c>
      <c r="K8" s="207" t="s">
        <v>1144</v>
      </c>
      <c r="L8" s="207" t="s">
        <v>1144</v>
      </c>
      <c r="M8" s="4" t="s">
        <v>980</v>
      </c>
      <c r="N8" s="4" t="s">
        <v>1145</v>
      </c>
      <c r="O8" s="198" t="s">
        <v>441</v>
      </c>
      <c r="P8" s="4" t="s">
        <v>1173</v>
      </c>
      <c r="Q8" s="209">
        <v>1000</v>
      </c>
      <c r="R8" s="209">
        <v>0</v>
      </c>
    </row>
    <row r="9" spans="2:18">
      <c r="B9" s="198" t="s">
        <v>1512</v>
      </c>
      <c r="C9" s="210" t="s">
        <v>866</v>
      </c>
      <c r="D9" s="254" t="s">
        <v>916</v>
      </c>
      <c r="E9" s="254" t="s">
        <v>256</v>
      </c>
      <c r="F9" s="210" t="s">
        <v>1123</v>
      </c>
      <c r="G9" s="210" t="s">
        <v>877</v>
      </c>
      <c r="H9" s="194">
        <v>7000</v>
      </c>
      <c r="I9" s="274" t="s">
        <v>878</v>
      </c>
      <c r="J9" s="4" t="s">
        <v>834</v>
      </c>
      <c r="K9" s="207">
        <v>43900</v>
      </c>
      <c r="L9" s="207">
        <v>43973</v>
      </c>
      <c r="M9" s="4" t="s">
        <v>980</v>
      </c>
      <c r="N9" s="210" t="s">
        <v>419</v>
      </c>
      <c r="O9" s="208" t="s">
        <v>441</v>
      </c>
      <c r="P9" s="4" t="s">
        <v>1173</v>
      </c>
      <c r="Q9" s="209">
        <v>943.58</v>
      </c>
      <c r="R9" s="209">
        <f>H9-Q9</f>
        <v>6056.42</v>
      </c>
    </row>
    <row r="10" spans="2:18">
      <c r="B10" s="198" t="s">
        <v>1513</v>
      </c>
      <c r="C10" s="210" t="s">
        <v>866</v>
      </c>
      <c r="D10" s="254" t="s">
        <v>916</v>
      </c>
      <c r="E10" s="254" t="s">
        <v>71</v>
      </c>
      <c r="F10" s="210" t="s">
        <v>72</v>
      </c>
      <c r="G10" s="210" t="s">
        <v>877</v>
      </c>
      <c r="H10" s="194">
        <v>53000</v>
      </c>
      <c r="I10" s="274" t="s">
        <v>878</v>
      </c>
      <c r="J10" s="4" t="s">
        <v>834</v>
      </c>
      <c r="K10" s="207">
        <v>43833</v>
      </c>
      <c r="L10" s="207">
        <v>43903</v>
      </c>
      <c r="M10" s="4" t="s">
        <v>980</v>
      </c>
      <c r="N10" s="210" t="s">
        <v>419</v>
      </c>
      <c r="O10" s="208" t="s">
        <v>441</v>
      </c>
      <c r="P10" s="4" t="s">
        <v>1173</v>
      </c>
      <c r="Q10" s="209">
        <v>53000</v>
      </c>
      <c r="R10" s="209">
        <f>H10-Q10</f>
        <v>0</v>
      </c>
    </row>
    <row r="11" spans="2:18">
      <c r="B11" s="198" t="s">
        <v>1514</v>
      </c>
      <c r="C11" s="210" t="s">
        <v>866</v>
      </c>
      <c r="D11" s="254" t="s">
        <v>916</v>
      </c>
      <c r="E11" s="254" t="s">
        <v>20</v>
      </c>
      <c r="F11" s="210" t="s">
        <v>21</v>
      </c>
      <c r="G11" s="210" t="s">
        <v>877</v>
      </c>
      <c r="H11" s="194">
        <v>229680</v>
      </c>
      <c r="I11" s="274" t="s">
        <v>878</v>
      </c>
      <c r="J11" s="4" t="s">
        <v>834</v>
      </c>
      <c r="K11" s="207">
        <v>43843</v>
      </c>
      <c r="L11" s="207">
        <v>43914</v>
      </c>
      <c r="M11" s="4" t="s">
        <v>980</v>
      </c>
      <c r="N11" s="210" t="s">
        <v>419</v>
      </c>
      <c r="O11" s="208" t="s">
        <v>441</v>
      </c>
      <c r="P11" s="4" t="s">
        <v>1173</v>
      </c>
      <c r="Q11" s="209">
        <v>5274.88</v>
      </c>
      <c r="R11" s="209">
        <f>229680-Q11</f>
        <v>224405.12</v>
      </c>
    </row>
    <row r="12" spans="2:18" ht="25.5">
      <c r="B12" s="198" t="s">
        <v>1515</v>
      </c>
      <c r="C12" s="210" t="s">
        <v>866</v>
      </c>
      <c r="D12" s="254" t="s">
        <v>916</v>
      </c>
      <c r="E12" s="254" t="s">
        <v>159</v>
      </c>
      <c r="F12" s="210" t="s">
        <v>160</v>
      </c>
      <c r="G12" s="210" t="s">
        <v>877</v>
      </c>
      <c r="H12" s="194">
        <v>20000</v>
      </c>
      <c r="I12" s="274" t="s">
        <v>878</v>
      </c>
      <c r="J12" s="4" t="s">
        <v>834</v>
      </c>
      <c r="K12" s="207">
        <v>43889</v>
      </c>
      <c r="L12" s="207">
        <v>43961</v>
      </c>
      <c r="M12" s="4" t="s">
        <v>980</v>
      </c>
      <c r="N12" s="210" t="s">
        <v>419</v>
      </c>
      <c r="O12" s="208" t="s">
        <v>441</v>
      </c>
      <c r="P12" s="4" t="s">
        <v>1173</v>
      </c>
      <c r="Q12" s="209">
        <v>237.86</v>
      </c>
      <c r="R12" s="209">
        <f>H12-Q12</f>
        <v>19762.14</v>
      </c>
    </row>
    <row r="13" spans="2:18">
      <c r="B13" s="198" t="s">
        <v>1516</v>
      </c>
      <c r="C13" s="210" t="s">
        <v>866</v>
      </c>
      <c r="D13" s="254" t="s">
        <v>916</v>
      </c>
      <c r="E13" s="254" t="s">
        <v>265</v>
      </c>
      <c r="F13" s="210" t="s">
        <v>266</v>
      </c>
      <c r="G13" s="210" t="s">
        <v>877</v>
      </c>
      <c r="H13" s="194">
        <v>6118.7</v>
      </c>
      <c r="I13" s="274" t="s">
        <v>878</v>
      </c>
      <c r="J13" s="4" t="s">
        <v>834</v>
      </c>
      <c r="K13" s="207">
        <v>43853</v>
      </c>
      <c r="L13" s="207">
        <v>43925</v>
      </c>
      <c r="M13" s="4" t="s">
        <v>980</v>
      </c>
      <c r="N13" s="210" t="s">
        <v>419</v>
      </c>
      <c r="O13" s="208" t="s">
        <v>440</v>
      </c>
      <c r="P13" s="4" t="s">
        <v>1173</v>
      </c>
      <c r="Q13" s="209">
        <v>3076.16</v>
      </c>
      <c r="R13" s="209">
        <f>6118.7-Q13</f>
        <v>3042.54</v>
      </c>
    </row>
    <row r="14" spans="2:18">
      <c r="B14" s="198" t="s">
        <v>1517</v>
      </c>
      <c r="C14" s="210" t="s">
        <v>866</v>
      </c>
      <c r="D14" s="254" t="s">
        <v>916</v>
      </c>
      <c r="E14" s="254" t="s">
        <v>1169</v>
      </c>
      <c r="F14" s="210" t="s">
        <v>1170</v>
      </c>
      <c r="G14" s="210" t="s">
        <v>877</v>
      </c>
      <c r="H14" s="194">
        <v>2295000</v>
      </c>
      <c r="I14" s="274" t="s">
        <v>878</v>
      </c>
      <c r="J14" s="4" t="s">
        <v>837</v>
      </c>
      <c r="K14" s="207">
        <v>43833</v>
      </c>
      <c r="L14" s="207">
        <v>43905</v>
      </c>
      <c r="M14" s="4" t="s">
        <v>980</v>
      </c>
      <c r="N14" s="210" t="s">
        <v>418</v>
      </c>
      <c r="O14" s="208"/>
      <c r="P14" s="4" t="s">
        <v>1176</v>
      </c>
      <c r="Q14" s="209">
        <v>1883750</v>
      </c>
      <c r="R14" s="209">
        <f>2295000-Q14</f>
        <v>411250</v>
      </c>
    </row>
    <row r="15" spans="2:18">
      <c r="B15" s="198" t="s">
        <v>1518</v>
      </c>
      <c r="C15" s="4" t="s">
        <v>866</v>
      </c>
      <c r="D15" s="3" t="s">
        <v>868</v>
      </c>
      <c r="E15" s="1" t="s">
        <v>857</v>
      </c>
      <c r="F15" s="4" t="s">
        <v>869</v>
      </c>
      <c r="G15" s="4" t="s">
        <v>877</v>
      </c>
      <c r="H15" s="205">
        <v>170000</v>
      </c>
      <c r="I15" s="4" t="s">
        <v>878</v>
      </c>
      <c r="J15" s="4" t="s">
        <v>834</v>
      </c>
      <c r="K15" s="207">
        <v>44053</v>
      </c>
      <c r="L15" s="207">
        <v>44124</v>
      </c>
      <c r="M15" s="4" t="s">
        <v>980</v>
      </c>
      <c r="N15" s="4" t="s">
        <v>905</v>
      </c>
      <c r="O15" s="198"/>
      <c r="P15" s="4" t="s">
        <v>1736</v>
      </c>
      <c r="Q15" s="209">
        <v>133206.34</v>
      </c>
      <c r="R15" s="209">
        <f t="shared" ref="R15:R22" si="0">H15-Q15</f>
        <v>36793.660000000003</v>
      </c>
    </row>
    <row r="16" spans="2:18">
      <c r="B16" s="198" t="s">
        <v>1519</v>
      </c>
      <c r="C16" s="210" t="s">
        <v>866</v>
      </c>
      <c r="D16" s="254" t="s">
        <v>916</v>
      </c>
      <c r="E16" s="254" t="s">
        <v>16</v>
      </c>
      <c r="F16" s="210" t="s">
        <v>17</v>
      </c>
      <c r="G16" s="210" t="s">
        <v>877</v>
      </c>
      <c r="H16" s="194">
        <v>435000</v>
      </c>
      <c r="I16" s="274" t="s">
        <v>878</v>
      </c>
      <c r="J16" s="4" t="s">
        <v>834</v>
      </c>
      <c r="K16" s="207">
        <v>43868</v>
      </c>
      <c r="L16" s="207">
        <v>43939</v>
      </c>
      <c r="M16" s="4" t="s">
        <v>980</v>
      </c>
      <c r="N16" s="210" t="s">
        <v>422</v>
      </c>
      <c r="O16" s="208" t="s">
        <v>458</v>
      </c>
      <c r="P16" s="4" t="s">
        <v>1504</v>
      </c>
      <c r="Q16" s="209">
        <v>183215</v>
      </c>
      <c r="R16" s="209">
        <f t="shared" si="0"/>
        <v>251785</v>
      </c>
    </row>
    <row r="17" spans="2:18" ht="38.25">
      <c r="B17" s="198" t="s">
        <v>1520</v>
      </c>
      <c r="C17" s="210" t="s">
        <v>866</v>
      </c>
      <c r="D17" s="254" t="s">
        <v>916</v>
      </c>
      <c r="E17" s="254" t="s">
        <v>28</v>
      </c>
      <c r="F17" s="210" t="s">
        <v>29</v>
      </c>
      <c r="G17" s="210" t="s">
        <v>877</v>
      </c>
      <c r="H17" s="194">
        <v>155000</v>
      </c>
      <c r="I17" s="274" t="s">
        <v>878</v>
      </c>
      <c r="J17" s="4" t="s">
        <v>834</v>
      </c>
      <c r="K17" s="207">
        <v>43871</v>
      </c>
      <c r="L17" s="207">
        <v>43941</v>
      </c>
      <c r="M17" s="4" t="s">
        <v>980</v>
      </c>
      <c r="N17" s="210" t="s">
        <v>422</v>
      </c>
      <c r="O17" s="208"/>
      <c r="P17" s="4" t="s">
        <v>1504</v>
      </c>
      <c r="Q17" s="209">
        <v>23987.61</v>
      </c>
      <c r="R17" s="209">
        <f t="shared" si="0"/>
        <v>131012.39</v>
      </c>
    </row>
    <row r="18" spans="2:18" ht="51">
      <c r="B18" s="198" t="s">
        <v>1521</v>
      </c>
      <c r="C18" s="210" t="s">
        <v>866</v>
      </c>
      <c r="D18" s="254" t="s">
        <v>916</v>
      </c>
      <c r="E18" s="254" t="s">
        <v>32</v>
      </c>
      <c r="F18" s="210" t="s">
        <v>33</v>
      </c>
      <c r="G18" s="210" t="s">
        <v>877</v>
      </c>
      <c r="H18" s="194">
        <v>149000</v>
      </c>
      <c r="I18" s="274" t="s">
        <v>878</v>
      </c>
      <c r="J18" s="4" t="s">
        <v>834</v>
      </c>
      <c r="K18" s="207">
        <v>43958</v>
      </c>
      <c r="L18" s="207">
        <v>44029</v>
      </c>
      <c r="M18" s="4" t="s">
        <v>980</v>
      </c>
      <c r="N18" s="210" t="s">
        <v>420</v>
      </c>
      <c r="O18" s="208" t="s">
        <v>458</v>
      </c>
      <c r="P18" s="4" t="s">
        <v>1504</v>
      </c>
      <c r="Q18" s="209">
        <v>105695.98</v>
      </c>
      <c r="R18" s="209">
        <f t="shared" si="0"/>
        <v>43304.020000000004</v>
      </c>
    </row>
    <row r="19" spans="2:18" ht="38.25">
      <c r="B19" s="198" t="s">
        <v>1522</v>
      </c>
      <c r="C19" s="210" t="s">
        <v>866</v>
      </c>
      <c r="D19" s="254" t="s">
        <v>916</v>
      </c>
      <c r="E19" s="254" t="s">
        <v>77</v>
      </c>
      <c r="F19" s="210" t="s">
        <v>78</v>
      </c>
      <c r="G19" s="210" t="s">
        <v>877</v>
      </c>
      <c r="H19" s="209">
        <v>59841.16</v>
      </c>
      <c r="I19" s="274" t="s">
        <v>878</v>
      </c>
      <c r="J19" s="4" t="s">
        <v>834</v>
      </c>
      <c r="K19" s="207">
        <v>43865</v>
      </c>
      <c r="L19" s="207">
        <v>43935</v>
      </c>
      <c r="M19" s="4" t="s">
        <v>980</v>
      </c>
      <c r="N19" s="210" t="s">
        <v>422</v>
      </c>
      <c r="O19" s="208" t="s">
        <v>443</v>
      </c>
      <c r="P19" s="4" t="s">
        <v>1504</v>
      </c>
      <c r="Q19" s="209">
        <v>59841.16</v>
      </c>
      <c r="R19" s="209">
        <f t="shared" si="0"/>
        <v>0</v>
      </c>
    </row>
    <row r="20" spans="2:18" ht="51">
      <c r="B20" s="198" t="s">
        <v>1523</v>
      </c>
      <c r="C20" s="210" t="s">
        <v>866</v>
      </c>
      <c r="D20" s="254" t="s">
        <v>916</v>
      </c>
      <c r="E20" s="254" t="s">
        <v>47</v>
      </c>
      <c r="F20" s="210" t="s">
        <v>48</v>
      </c>
      <c r="G20" s="210" t="s">
        <v>877</v>
      </c>
      <c r="H20" s="194">
        <v>82158.84</v>
      </c>
      <c r="I20" s="274" t="s">
        <v>878</v>
      </c>
      <c r="J20" s="4" t="s">
        <v>834</v>
      </c>
      <c r="K20" s="207">
        <v>44050</v>
      </c>
      <c r="L20" s="207">
        <v>44121</v>
      </c>
      <c r="M20" s="4" t="s">
        <v>980</v>
      </c>
      <c r="N20" s="210" t="s">
        <v>417</v>
      </c>
      <c r="O20" s="208" t="s">
        <v>443</v>
      </c>
      <c r="P20" s="4" t="s">
        <v>1504</v>
      </c>
      <c r="Q20" s="209">
        <v>13490</v>
      </c>
      <c r="R20" s="209">
        <f t="shared" si="0"/>
        <v>68668.84</v>
      </c>
    </row>
    <row r="21" spans="2:18" ht="25.5">
      <c r="B21" s="198" t="s">
        <v>1524</v>
      </c>
      <c r="C21" s="210" t="s">
        <v>866</v>
      </c>
      <c r="D21" s="254" t="s">
        <v>916</v>
      </c>
      <c r="E21" s="254" t="s">
        <v>97</v>
      </c>
      <c r="F21" s="210" t="s">
        <v>98</v>
      </c>
      <c r="G21" s="210" t="s">
        <v>877</v>
      </c>
      <c r="H21" s="194">
        <v>44000</v>
      </c>
      <c r="I21" s="274" t="s">
        <v>878</v>
      </c>
      <c r="J21" s="4" t="s">
        <v>834</v>
      </c>
      <c r="K21" s="275" t="s">
        <v>1144</v>
      </c>
      <c r="L21" s="275" t="s">
        <v>1144</v>
      </c>
      <c r="M21" s="4" t="s">
        <v>980</v>
      </c>
      <c r="N21" s="210" t="s">
        <v>426</v>
      </c>
      <c r="O21" s="208" t="s">
        <v>439</v>
      </c>
      <c r="P21" s="4" t="s">
        <v>1173</v>
      </c>
      <c r="Q21" s="209">
        <v>30105</v>
      </c>
      <c r="R21" s="209">
        <f t="shared" si="0"/>
        <v>13895</v>
      </c>
    </row>
    <row r="22" spans="2:18">
      <c r="B22" s="198" t="s">
        <v>1525</v>
      </c>
      <c r="C22" s="210" t="s">
        <v>866</v>
      </c>
      <c r="D22" s="254" t="s">
        <v>916</v>
      </c>
      <c r="E22" s="254" t="s">
        <v>273</v>
      </c>
      <c r="F22" s="210" t="s">
        <v>274</v>
      </c>
      <c r="G22" s="210" t="s">
        <v>877</v>
      </c>
      <c r="H22" s="194">
        <v>6000</v>
      </c>
      <c r="I22" s="274" t="s">
        <v>878</v>
      </c>
      <c r="J22" s="4" t="s">
        <v>834</v>
      </c>
      <c r="K22" s="207">
        <v>43833</v>
      </c>
      <c r="L22" s="207">
        <v>43893</v>
      </c>
      <c r="M22" s="4" t="s">
        <v>980</v>
      </c>
      <c r="N22" s="210" t="s">
        <v>418</v>
      </c>
      <c r="O22" s="208" t="s">
        <v>439</v>
      </c>
      <c r="P22" s="4" t="s">
        <v>1173</v>
      </c>
      <c r="Q22" s="209">
        <v>6000</v>
      </c>
      <c r="R22" s="209">
        <f t="shared" si="0"/>
        <v>0</v>
      </c>
    </row>
    <row r="23" spans="2:18">
      <c r="B23" s="198" t="s">
        <v>1526</v>
      </c>
      <c r="C23" s="210" t="s">
        <v>866</v>
      </c>
      <c r="D23" s="254" t="s">
        <v>916</v>
      </c>
      <c r="E23" s="254" t="s">
        <v>12</v>
      </c>
      <c r="F23" s="210" t="s">
        <v>13</v>
      </c>
      <c r="G23" s="210" t="s">
        <v>877</v>
      </c>
      <c r="H23" s="194">
        <v>358000</v>
      </c>
      <c r="I23" s="274" t="s">
        <v>878</v>
      </c>
      <c r="J23" s="4" t="s">
        <v>834</v>
      </c>
      <c r="K23" s="207">
        <v>44078</v>
      </c>
      <c r="L23" s="207">
        <v>44150</v>
      </c>
      <c r="M23" s="4" t="s">
        <v>980</v>
      </c>
      <c r="N23" s="210" t="s">
        <v>418</v>
      </c>
      <c r="O23" s="208" t="s">
        <v>439</v>
      </c>
      <c r="P23" s="4" t="s">
        <v>1173</v>
      </c>
      <c r="Q23" s="209">
        <v>37920.959999999999</v>
      </c>
      <c r="R23" s="209">
        <f>358000-Q23</f>
        <v>320079.03999999998</v>
      </c>
    </row>
    <row r="24" spans="2:18">
      <c r="B24" s="198" t="s">
        <v>1527</v>
      </c>
      <c r="C24" s="210" t="s">
        <v>866</v>
      </c>
      <c r="D24" s="254" t="s">
        <v>916</v>
      </c>
      <c r="E24" s="254" t="s">
        <v>392</v>
      </c>
      <c r="F24" s="210" t="s">
        <v>393</v>
      </c>
      <c r="G24" s="210" t="s">
        <v>877</v>
      </c>
      <c r="H24" s="194">
        <v>0</v>
      </c>
      <c r="I24" s="274" t="s">
        <v>878</v>
      </c>
      <c r="J24" s="4" t="s">
        <v>834</v>
      </c>
      <c r="K24" s="207">
        <v>43978</v>
      </c>
      <c r="L24" s="207">
        <v>44050</v>
      </c>
      <c r="M24" s="4" t="s">
        <v>980</v>
      </c>
      <c r="N24" s="210" t="s">
        <v>418</v>
      </c>
      <c r="O24" s="208" t="s">
        <v>439</v>
      </c>
      <c r="P24" s="4" t="s">
        <v>1173</v>
      </c>
      <c r="Q24" s="209">
        <v>0</v>
      </c>
      <c r="R24" s="209">
        <v>0</v>
      </c>
    </row>
    <row r="25" spans="2:18">
      <c r="B25" s="198" t="s">
        <v>1528</v>
      </c>
      <c r="C25" s="210" t="s">
        <v>866</v>
      </c>
      <c r="D25" s="254" t="s">
        <v>916</v>
      </c>
      <c r="E25" s="254" t="s">
        <v>155</v>
      </c>
      <c r="F25" s="210" t="s">
        <v>156</v>
      </c>
      <c r="G25" s="210" t="s">
        <v>877</v>
      </c>
      <c r="H25" s="194">
        <v>22000</v>
      </c>
      <c r="I25" s="274" t="s">
        <v>878</v>
      </c>
      <c r="J25" s="4" t="s">
        <v>834</v>
      </c>
      <c r="K25" s="207">
        <v>43944</v>
      </c>
      <c r="L25" s="207">
        <v>44015</v>
      </c>
      <c r="M25" s="4" t="s">
        <v>980</v>
      </c>
      <c r="N25" s="210" t="s">
        <v>418</v>
      </c>
      <c r="O25" s="208" t="s">
        <v>439</v>
      </c>
      <c r="P25" s="4" t="s">
        <v>1173</v>
      </c>
      <c r="Q25" s="209">
        <v>22000</v>
      </c>
      <c r="R25" s="209">
        <f>H25-Q25</f>
        <v>0</v>
      </c>
    </row>
    <row r="26" spans="2:18">
      <c r="B26" s="198" t="s">
        <v>1529</v>
      </c>
      <c r="C26" s="210" t="s">
        <v>866</v>
      </c>
      <c r="D26" s="254" t="s">
        <v>916</v>
      </c>
      <c r="E26" s="254" t="s">
        <v>123</v>
      </c>
      <c r="F26" s="210" t="s">
        <v>124</v>
      </c>
      <c r="G26" s="210" t="s">
        <v>877</v>
      </c>
      <c r="H26" s="194">
        <v>36000</v>
      </c>
      <c r="I26" s="274" t="s">
        <v>878</v>
      </c>
      <c r="J26" s="4" t="s">
        <v>834</v>
      </c>
      <c r="K26" s="207">
        <v>43958</v>
      </c>
      <c r="L26" s="207">
        <v>44029</v>
      </c>
      <c r="M26" s="4" t="s">
        <v>980</v>
      </c>
      <c r="N26" s="210" t="s">
        <v>418</v>
      </c>
      <c r="O26" s="208" t="s">
        <v>439</v>
      </c>
      <c r="P26" s="4" t="s">
        <v>1173</v>
      </c>
      <c r="Q26" s="209">
        <v>26152</v>
      </c>
      <c r="R26" s="209">
        <f>36000-Q26</f>
        <v>9848</v>
      </c>
    </row>
    <row r="27" spans="2:18">
      <c r="B27" s="198" t="s">
        <v>1530</v>
      </c>
      <c r="C27" s="210" t="s">
        <v>866</v>
      </c>
      <c r="D27" s="254" t="s">
        <v>916</v>
      </c>
      <c r="E27" s="254" t="s">
        <v>4</v>
      </c>
      <c r="F27" s="210" t="s">
        <v>5</v>
      </c>
      <c r="G27" s="210" t="s">
        <v>877</v>
      </c>
      <c r="H27" s="194">
        <v>933980</v>
      </c>
      <c r="I27" s="274" t="s">
        <v>878</v>
      </c>
      <c r="J27" s="4" t="s">
        <v>834</v>
      </c>
      <c r="K27" s="207">
        <v>43853</v>
      </c>
      <c r="L27" s="207">
        <v>43924</v>
      </c>
      <c r="M27" s="4" t="s">
        <v>980</v>
      </c>
      <c r="N27" s="210" t="s">
        <v>418</v>
      </c>
      <c r="O27" s="208"/>
      <c r="P27" s="4" t="s">
        <v>1173</v>
      </c>
      <c r="Q27" s="209">
        <v>905580</v>
      </c>
      <c r="R27" s="209">
        <f>933980-Q27</f>
        <v>28400</v>
      </c>
    </row>
    <row r="28" spans="2:18">
      <c r="B28" s="198" t="s">
        <v>1531</v>
      </c>
      <c r="C28" s="210" t="s">
        <v>866</v>
      </c>
      <c r="D28" s="254" t="s">
        <v>916</v>
      </c>
      <c r="E28" s="254" t="s">
        <v>34</v>
      </c>
      <c r="F28" s="210" t="s">
        <v>35</v>
      </c>
      <c r="G28" s="210" t="s">
        <v>877</v>
      </c>
      <c r="H28" s="194">
        <v>133000</v>
      </c>
      <c r="I28" s="274" t="s">
        <v>878</v>
      </c>
      <c r="J28" s="4" t="s">
        <v>834</v>
      </c>
      <c r="K28" s="207">
        <v>43833</v>
      </c>
      <c r="L28" s="207">
        <v>43893</v>
      </c>
      <c r="M28" s="4" t="s">
        <v>980</v>
      </c>
      <c r="N28" s="210" t="s">
        <v>418</v>
      </c>
      <c r="O28" s="208" t="s">
        <v>442</v>
      </c>
      <c r="P28" s="4" t="s">
        <v>1173</v>
      </c>
      <c r="Q28" s="209">
        <v>131648</v>
      </c>
      <c r="R28" s="209">
        <f>H28-Q28</f>
        <v>1352</v>
      </c>
    </row>
    <row r="29" spans="2:18">
      <c r="B29" s="198" t="s">
        <v>1532</v>
      </c>
      <c r="C29" s="210" t="s">
        <v>866</v>
      </c>
      <c r="D29" s="254" t="s">
        <v>916</v>
      </c>
      <c r="E29" s="254" t="s">
        <v>279</v>
      </c>
      <c r="F29" s="210" t="s">
        <v>35</v>
      </c>
      <c r="G29" s="210" t="s">
        <v>877</v>
      </c>
      <c r="H29" s="194">
        <v>5200</v>
      </c>
      <c r="I29" s="274" t="s">
        <v>878</v>
      </c>
      <c r="J29" s="4" t="s">
        <v>834</v>
      </c>
      <c r="K29" s="207">
        <v>43853</v>
      </c>
      <c r="L29" s="207">
        <v>43924</v>
      </c>
      <c r="M29" s="4" t="s">
        <v>980</v>
      </c>
      <c r="N29" s="210" t="s">
        <v>420</v>
      </c>
      <c r="O29" s="208" t="s">
        <v>442</v>
      </c>
      <c r="P29" s="4" t="s">
        <v>1173</v>
      </c>
      <c r="Q29" s="209">
        <v>5200</v>
      </c>
      <c r="R29" s="209">
        <f>H29-Q29</f>
        <v>0</v>
      </c>
    </row>
    <row r="30" spans="2:18">
      <c r="B30" s="198" t="s">
        <v>1533</v>
      </c>
      <c r="C30" s="210" t="s">
        <v>866</v>
      </c>
      <c r="D30" s="254" t="s">
        <v>916</v>
      </c>
      <c r="E30" s="276" t="s">
        <v>6</v>
      </c>
      <c r="F30" s="277" t="s">
        <v>7</v>
      </c>
      <c r="G30" s="278" t="s">
        <v>877</v>
      </c>
      <c r="H30" s="194">
        <v>765000</v>
      </c>
      <c r="I30" s="274" t="s">
        <v>878</v>
      </c>
      <c r="J30" s="4" t="s">
        <v>837</v>
      </c>
      <c r="K30" s="207">
        <v>43889</v>
      </c>
      <c r="L30" s="207">
        <v>43981</v>
      </c>
      <c r="M30" s="4" t="s">
        <v>980</v>
      </c>
      <c r="N30" s="210" t="s">
        <v>418</v>
      </c>
      <c r="O30" s="208" t="s">
        <v>456</v>
      </c>
      <c r="P30" s="4" t="s">
        <v>1173</v>
      </c>
      <c r="Q30" s="209">
        <v>680000</v>
      </c>
      <c r="R30" s="209">
        <f>H30-Q30</f>
        <v>85000</v>
      </c>
    </row>
    <row r="31" spans="2:18">
      <c r="B31" s="198" t="s">
        <v>1534</v>
      </c>
      <c r="C31" s="210" t="s">
        <v>866</v>
      </c>
      <c r="D31" s="254" t="s">
        <v>916</v>
      </c>
      <c r="E31" s="254" t="s">
        <v>2</v>
      </c>
      <c r="F31" s="210" t="s">
        <v>3</v>
      </c>
      <c r="G31" s="210" t="s">
        <v>877</v>
      </c>
      <c r="H31" s="194">
        <v>1659000</v>
      </c>
      <c r="I31" s="274" t="s">
        <v>878</v>
      </c>
      <c r="J31" s="4" t="s">
        <v>837</v>
      </c>
      <c r="K31" s="207">
        <v>43889</v>
      </c>
      <c r="L31" s="207">
        <v>43981</v>
      </c>
      <c r="M31" s="4" t="s">
        <v>980</v>
      </c>
      <c r="N31" s="210" t="s">
        <v>418</v>
      </c>
      <c r="O31" s="208" t="s">
        <v>456</v>
      </c>
      <c r="P31" s="4" t="s">
        <v>1173</v>
      </c>
      <c r="Q31" s="209">
        <v>1377500</v>
      </c>
      <c r="R31" s="209">
        <f>1659000-Q31</f>
        <v>281500</v>
      </c>
    </row>
    <row r="32" spans="2:18">
      <c r="B32" s="198" t="s">
        <v>1535</v>
      </c>
      <c r="C32" s="210" t="s">
        <v>866</v>
      </c>
      <c r="D32" s="254" t="s">
        <v>916</v>
      </c>
      <c r="E32" s="254" t="s">
        <v>10</v>
      </c>
      <c r="F32" s="210" t="s">
        <v>11</v>
      </c>
      <c r="G32" s="210" t="s">
        <v>877</v>
      </c>
      <c r="H32" s="194">
        <v>741554.8</v>
      </c>
      <c r="I32" s="274" t="s">
        <v>878</v>
      </c>
      <c r="J32" s="4" t="s">
        <v>834</v>
      </c>
      <c r="K32" s="207">
        <v>43833</v>
      </c>
      <c r="L32" s="207">
        <v>43898</v>
      </c>
      <c r="M32" s="4" t="s">
        <v>980</v>
      </c>
      <c r="N32" s="210" t="s">
        <v>418</v>
      </c>
      <c r="O32" s="208"/>
      <c r="P32" s="4" t="s">
        <v>1176</v>
      </c>
      <c r="Q32" s="209">
        <v>696285.84</v>
      </c>
      <c r="R32" s="209">
        <f>741554.8-Q32</f>
        <v>45268.960000000079</v>
      </c>
    </row>
    <row r="33" spans="2:18">
      <c r="B33" s="198" t="s">
        <v>1536</v>
      </c>
      <c r="C33" s="210" t="s">
        <v>866</v>
      </c>
      <c r="D33" s="254" t="s">
        <v>916</v>
      </c>
      <c r="E33" s="254" t="s">
        <v>1171</v>
      </c>
      <c r="F33" s="210" t="s">
        <v>1172</v>
      </c>
      <c r="G33" s="210" t="s">
        <v>877</v>
      </c>
      <c r="H33" s="194">
        <v>1595383.14</v>
      </c>
      <c r="I33" s="274" t="s">
        <v>878</v>
      </c>
      <c r="J33" s="4" t="s">
        <v>837</v>
      </c>
      <c r="K33" s="207">
        <v>43833</v>
      </c>
      <c r="L33" s="207">
        <v>43924</v>
      </c>
      <c r="M33" s="4" t="s">
        <v>980</v>
      </c>
      <c r="N33" s="210" t="s">
        <v>419</v>
      </c>
      <c r="O33" s="208"/>
      <c r="P33" s="4" t="s">
        <v>1173</v>
      </c>
      <c r="Q33" s="209">
        <v>1571335</v>
      </c>
      <c r="R33" s="209">
        <f>1595383.14-Q33</f>
        <v>24048.139999999898</v>
      </c>
    </row>
    <row r="34" spans="2:18">
      <c r="B34" s="198" t="s">
        <v>1537</v>
      </c>
      <c r="C34" s="4" t="s">
        <v>866</v>
      </c>
      <c r="D34" s="3" t="s">
        <v>1019</v>
      </c>
      <c r="E34" s="3" t="s">
        <v>1022</v>
      </c>
      <c r="F34" s="4" t="s">
        <v>1029</v>
      </c>
      <c r="G34" s="210" t="s">
        <v>877</v>
      </c>
      <c r="H34" s="205">
        <v>80000</v>
      </c>
      <c r="I34" s="4" t="s">
        <v>878</v>
      </c>
      <c r="J34" s="4" t="s">
        <v>834</v>
      </c>
      <c r="K34" s="207" t="s">
        <v>1034</v>
      </c>
      <c r="L34" s="207" t="s">
        <v>1034</v>
      </c>
      <c r="M34" s="4" t="s">
        <v>980</v>
      </c>
      <c r="N34" s="4" t="s">
        <v>1035</v>
      </c>
      <c r="O34" s="198" t="s">
        <v>827</v>
      </c>
      <c r="P34" s="4" t="s">
        <v>1174</v>
      </c>
      <c r="Q34" s="209">
        <v>80000</v>
      </c>
      <c r="R34" s="209">
        <v>0</v>
      </c>
    </row>
    <row r="35" spans="2:18" ht="25.5">
      <c r="B35" s="198" t="s">
        <v>1538</v>
      </c>
      <c r="C35" s="4" t="s">
        <v>866</v>
      </c>
      <c r="D35" s="4" t="s">
        <v>511</v>
      </c>
      <c r="E35" s="211" t="s">
        <v>465</v>
      </c>
      <c r="F35" s="212" t="s">
        <v>515</v>
      </c>
      <c r="G35" s="4" t="s">
        <v>516</v>
      </c>
      <c r="H35" s="205">
        <v>195000</v>
      </c>
      <c r="I35" s="273" t="s">
        <v>878</v>
      </c>
      <c r="J35" s="4" t="s">
        <v>834</v>
      </c>
      <c r="K35" s="207">
        <v>43833</v>
      </c>
      <c r="L35" s="207">
        <v>43892</v>
      </c>
      <c r="M35" s="4" t="s">
        <v>980</v>
      </c>
      <c r="N35" s="212" t="s">
        <v>896</v>
      </c>
      <c r="O35" s="198"/>
      <c r="P35" s="4" t="s">
        <v>1174</v>
      </c>
      <c r="Q35" s="209">
        <v>195000</v>
      </c>
      <c r="R35" s="209">
        <f>H35-Q35</f>
        <v>0</v>
      </c>
    </row>
    <row r="36" spans="2:18" ht="25.5">
      <c r="B36" s="198" t="s">
        <v>1539</v>
      </c>
      <c r="C36" s="4" t="s">
        <v>866</v>
      </c>
      <c r="D36" s="4" t="s">
        <v>511</v>
      </c>
      <c r="E36" s="1" t="s">
        <v>468</v>
      </c>
      <c r="F36" s="4" t="s">
        <v>519</v>
      </c>
      <c r="G36" s="4" t="s">
        <v>1104</v>
      </c>
      <c r="H36" s="205">
        <v>550000</v>
      </c>
      <c r="I36" s="273" t="s">
        <v>878</v>
      </c>
      <c r="J36" s="4" t="s">
        <v>834</v>
      </c>
      <c r="K36" s="207">
        <v>43910</v>
      </c>
      <c r="L36" s="207">
        <v>43983</v>
      </c>
      <c r="M36" s="4" t="s">
        <v>980</v>
      </c>
      <c r="N36" s="4" t="s">
        <v>558</v>
      </c>
      <c r="O36" s="198"/>
      <c r="P36" s="4" t="s">
        <v>1175</v>
      </c>
      <c r="Q36" s="209">
        <v>50000</v>
      </c>
      <c r="R36" s="209">
        <f>H36-Q36</f>
        <v>500000</v>
      </c>
    </row>
    <row r="37" spans="2:18">
      <c r="B37" s="198" t="s">
        <v>1540</v>
      </c>
      <c r="C37" s="4" t="s">
        <v>866</v>
      </c>
      <c r="D37" s="4" t="s">
        <v>511</v>
      </c>
      <c r="E37" s="1" t="s">
        <v>462</v>
      </c>
      <c r="F37" s="4" t="s">
        <v>520</v>
      </c>
      <c r="G37" s="4" t="s">
        <v>512</v>
      </c>
      <c r="H37" s="205">
        <v>45000</v>
      </c>
      <c r="I37" s="273" t="s">
        <v>878</v>
      </c>
      <c r="J37" s="4" t="s">
        <v>837</v>
      </c>
      <c r="K37" s="207">
        <v>43845</v>
      </c>
      <c r="L37" s="207">
        <v>43936</v>
      </c>
      <c r="M37" s="4" t="s">
        <v>980</v>
      </c>
      <c r="N37" s="4" t="s">
        <v>556</v>
      </c>
      <c r="O37" s="198" t="s">
        <v>681</v>
      </c>
      <c r="P37" s="4" t="s">
        <v>1505</v>
      </c>
      <c r="Q37" s="209">
        <v>45000</v>
      </c>
      <c r="R37" s="209">
        <f>H37-Q37</f>
        <v>0</v>
      </c>
    </row>
    <row r="38" spans="2:18">
      <c r="B38" s="198" t="s">
        <v>1541</v>
      </c>
      <c r="C38" s="4" t="s">
        <v>866</v>
      </c>
      <c r="D38" s="4" t="s">
        <v>511</v>
      </c>
      <c r="E38" s="1" t="s">
        <v>469</v>
      </c>
      <c r="F38" s="193" t="s">
        <v>520</v>
      </c>
      <c r="G38" s="4" t="s">
        <v>877</v>
      </c>
      <c r="H38" s="205">
        <v>364727.78</v>
      </c>
      <c r="I38" s="273" t="s">
        <v>878</v>
      </c>
      <c r="J38" s="4" t="s">
        <v>837</v>
      </c>
      <c r="K38" s="207">
        <v>43833</v>
      </c>
      <c r="L38" s="207">
        <v>43924</v>
      </c>
      <c r="M38" s="4" t="s">
        <v>980</v>
      </c>
      <c r="N38" s="4" t="s">
        <v>559</v>
      </c>
      <c r="O38" s="198" t="s">
        <v>681</v>
      </c>
      <c r="P38" s="4" t="s">
        <v>1176</v>
      </c>
      <c r="Q38" s="209">
        <v>20727.78</v>
      </c>
      <c r="R38" s="209">
        <f>364727.78-Q38</f>
        <v>344000</v>
      </c>
    </row>
    <row r="39" spans="2:18">
      <c r="B39" s="198" t="s">
        <v>1542</v>
      </c>
      <c r="C39" s="4" t="s">
        <v>866</v>
      </c>
      <c r="D39" s="4" t="s">
        <v>511</v>
      </c>
      <c r="E39" s="1" t="s">
        <v>472</v>
      </c>
      <c r="F39" s="4" t="s">
        <v>523</v>
      </c>
      <c r="G39" s="4" t="s">
        <v>512</v>
      </c>
      <c r="H39" s="205">
        <v>75294.070000000007</v>
      </c>
      <c r="I39" s="273" t="s">
        <v>878</v>
      </c>
      <c r="J39" s="4" t="s">
        <v>834</v>
      </c>
      <c r="K39" s="207">
        <v>43851</v>
      </c>
      <c r="L39" s="207">
        <v>43921</v>
      </c>
      <c r="M39" s="4" t="s">
        <v>980</v>
      </c>
      <c r="N39" s="4" t="s">
        <v>559</v>
      </c>
      <c r="O39" s="198" t="s">
        <v>682</v>
      </c>
      <c r="P39" s="4" t="s">
        <v>1176</v>
      </c>
      <c r="Q39" s="209">
        <v>75294.070000000007</v>
      </c>
      <c r="R39" s="209">
        <v>0</v>
      </c>
    </row>
    <row r="40" spans="2:18">
      <c r="B40" s="198" t="s">
        <v>1543</v>
      </c>
      <c r="C40" s="4" t="s">
        <v>866</v>
      </c>
      <c r="D40" s="4" t="s">
        <v>511</v>
      </c>
      <c r="E40" s="211" t="s">
        <v>473</v>
      </c>
      <c r="F40" s="212" t="s">
        <v>524</v>
      </c>
      <c r="G40" s="4" t="s">
        <v>514</v>
      </c>
      <c r="H40" s="205">
        <v>30000</v>
      </c>
      <c r="I40" s="273" t="s">
        <v>878</v>
      </c>
      <c r="J40" s="4" t="s">
        <v>834</v>
      </c>
      <c r="K40" s="207">
        <v>43899</v>
      </c>
      <c r="L40" s="207">
        <v>43969</v>
      </c>
      <c r="M40" s="4" t="s">
        <v>980</v>
      </c>
      <c r="N40" s="212" t="s">
        <v>896</v>
      </c>
      <c r="O40" s="198" t="s">
        <v>682</v>
      </c>
      <c r="P40" s="4" t="s">
        <v>1176</v>
      </c>
      <c r="Q40" s="209">
        <v>30000</v>
      </c>
      <c r="R40" s="209">
        <f>H40-Q40</f>
        <v>0</v>
      </c>
    </row>
    <row r="41" spans="2:18">
      <c r="B41" s="198" t="s">
        <v>1544</v>
      </c>
      <c r="C41" s="210" t="s">
        <v>866</v>
      </c>
      <c r="D41" s="254" t="s">
        <v>916</v>
      </c>
      <c r="E41" s="254" t="s">
        <v>30</v>
      </c>
      <c r="F41" s="210" t="s">
        <v>31</v>
      </c>
      <c r="G41" s="210" t="s">
        <v>877</v>
      </c>
      <c r="H41" s="194">
        <v>49734.57</v>
      </c>
      <c r="I41" s="274" t="s">
        <v>878</v>
      </c>
      <c r="J41" s="4" t="s">
        <v>834</v>
      </c>
      <c r="K41" s="207">
        <v>43893</v>
      </c>
      <c r="L41" s="207">
        <v>43964</v>
      </c>
      <c r="M41" s="4" t="s">
        <v>980</v>
      </c>
      <c r="N41" s="210" t="s">
        <v>419</v>
      </c>
      <c r="O41" s="208"/>
      <c r="P41" s="4" t="s">
        <v>1504</v>
      </c>
      <c r="Q41" s="209">
        <v>5405.21</v>
      </c>
      <c r="R41" s="209">
        <f>49734.57-Q41</f>
        <v>44329.36</v>
      </c>
    </row>
    <row r="42" spans="2:18">
      <c r="B42" s="198" t="s">
        <v>1545</v>
      </c>
      <c r="C42" s="4" t="s">
        <v>866</v>
      </c>
      <c r="D42" s="4" t="s">
        <v>511</v>
      </c>
      <c r="E42" s="1" t="s">
        <v>476</v>
      </c>
      <c r="F42" s="4" t="s">
        <v>526</v>
      </c>
      <c r="G42" s="4" t="s">
        <v>527</v>
      </c>
      <c r="H42" s="205">
        <v>355000</v>
      </c>
      <c r="I42" s="273" t="s">
        <v>878</v>
      </c>
      <c r="J42" s="4" t="s">
        <v>834</v>
      </c>
      <c r="K42" s="207">
        <v>43851</v>
      </c>
      <c r="L42" s="207">
        <v>43922</v>
      </c>
      <c r="M42" s="4" t="s">
        <v>980</v>
      </c>
      <c r="N42" s="4" t="s">
        <v>559</v>
      </c>
      <c r="O42" s="198" t="s">
        <v>682</v>
      </c>
      <c r="P42" s="4" t="s">
        <v>1504</v>
      </c>
      <c r="Q42" s="209">
        <v>105000</v>
      </c>
      <c r="R42" s="209">
        <f>H42-Q42</f>
        <v>250000</v>
      </c>
    </row>
    <row r="43" spans="2:18">
      <c r="B43" s="198" t="s">
        <v>1546</v>
      </c>
      <c r="C43" s="210" t="s">
        <v>866</v>
      </c>
      <c r="D43" s="254" t="s">
        <v>916</v>
      </c>
      <c r="E43" s="254" t="s">
        <v>26</v>
      </c>
      <c r="F43" s="210" t="s">
        <v>27</v>
      </c>
      <c r="G43" s="210" t="s">
        <v>877</v>
      </c>
      <c r="H43" s="194">
        <v>170000</v>
      </c>
      <c r="I43" s="274" t="s">
        <v>878</v>
      </c>
      <c r="J43" s="4" t="s">
        <v>834</v>
      </c>
      <c r="K43" s="207">
        <v>43875</v>
      </c>
      <c r="L43" s="207">
        <v>43945</v>
      </c>
      <c r="M43" s="4" t="s">
        <v>980</v>
      </c>
      <c r="N43" s="210" t="s">
        <v>419</v>
      </c>
      <c r="O43" s="208"/>
      <c r="P43" s="4" t="s">
        <v>1504</v>
      </c>
      <c r="Q43" s="209">
        <v>104778</v>
      </c>
      <c r="R43" s="209">
        <f>H43-Q43</f>
        <v>65222</v>
      </c>
    </row>
    <row r="44" spans="2:18">
      <c r="B44" s="198" t="s">
        <v>1547</v>
      </c>
      <c r="C44" s="210" t="s">
        <v>866</v>
      </c>
      <c r="D44" s="254" t="s">
        <v>916</v>
      </c>
      <c r="E44" s="254" t="s">
        <v>14</v>
      </c>
      <c r="F44" s="210" t="s">
        <v>15</v>
      </c>
      <c r="G44" s="210" t="s">
        <v>877</v>
      </c>
      <c r="H44" s="194">
        <v>469808.21</v>
      </c>
      <c r="I44" s="274" t="s">
        <v>878</v>
      </c>
      <c r="J44" s="4" t="s">
        <v>834</v>
      </c>
      <c r="K44" s="207">
        <v>43895</v>
      </c>
      <c r="L44" s="207">
        <v>43966</v>
      </c>
      <c r="M44" s="4" t="s">
        <v>980</v>
      </c>
      <c r="N44" s="210" t="s">
        <v>421</v>
      </c>
      <c r="O44" s="208"/>
      <c r="P44" s="4" t="s">
        <v>1504</v>
      </c>
      <c r="Q44" s="209">
        <v>21503.62</v>
      </c>
      <c r="R44" s="209">
        <f>469808.21-Q44</f>
        <v>448304.59</v>
      </c>
    </row>
    <row r="45" spans="2:18" ht="25.5">
      <c r="B45" s="198" t="s">
        <v>1548</v>
      </c>
      <c r="C45" s="4" t="s">
        <v>866</v>
      </c>
      <c r="D45" s="4" t="s">
        <v>511</v>
      </c>
      <c r="E45" s="1" t="s">
        <v>479</v>
      </c>
      <c r="F45" s="4" t="s">
        <v>529</v>
      </c>
      <c r="G45" s="4" t="s">
        <v>530</v>
      </c>
      <c r="H45" s="205">
        <v>625000</v>
      </c>
      <c r="I45" s="273" t="s">
        <v>878</v>
      </c>
      <c r="J45" s="4" t="s">
        <v>834</v>
      </c>
      <c r="K45" s="207">
        <v>43879</v>
      </c>
      <c r="L45" s="207">
        <v>43951</v>
      </c>
      <c r="M45" s="4" t="s">
        <v>980</v>
      </c>
      <c r="N45" s="4" t="s">
        <v>556</v>
      </c>
      <c r="O45" s="198" t="s">
        <v>683</v>
      </c>
      <c r="P45" s="4" t="s">
        <v>1174</v>
      </c>
      <c r="Q45" s="209">
        <v>625000</v>
      </c>
      <c r="R45" s="209">
        <v>0</v>
      </c>
    </row>
    <row r="46" spans="2:18" ht="38.25">
      <c r="B46" s="198" t="s">
        <v>1549</v>
      </c>
      <c r="C46" s="4" t="s">
        <v>866</v>
      </c>
      <c r="D46" s="4" t="s">
        <v>511</v>
      </c>
      <c r="E46" s="1" t="s">
        <v>480</v>
      </c>
      <c r="F46" s="4" t="s">
        <v>529</v>
      </c>
      <c r="G46" s="4" t="s">
        <v>1104</v>
      </c>
      <c r="H46" s="205">
        <v>100000</v>
      </c>
      <c r="I46" s="273" t="s">
        <v>878</v>
      </c>
      <c r="J46" s="4" t="s">
        <v>834</v>
      </c>
      <c r="K46" s="207">
        <v>43833</v>
      </c>
      <c r="L46" s="207">
        <v>43903</v>
      </c>
      <c r="M46" s="4" t="s">
        <v>980</v>
      </c>
      <c r="N46" s="4" t="s">
        <v>1003</v>
      </c>
      <c r="O46" s="198" t="s">
        <v>683</v>
      </c>
      <c r="P46" s="4" t="s">
        <v>1174</v>
      </c>
      <c r="Q46" s="209">
        <v>100000</v>
      </c>
      <c r="R46" s="209">
        <v>0</v>
      </c>
    </row>
    <row r="47" spans="2:18" ht="25.5">
      <c r="B47" s="198" t="s">
        <v>1550</v>
      </c>
      <c r="C47" s="4" t="s">
        <v>866</v>
      </c>
      <c r="D47" s="4" t="s">
        <v>1117</v>
      </c>
      <c r="E47" s="1" t="s">
        <v>1134</v>
      </c>
      <c r="F47" s="4" t="s">
        <v>1135</v>
      </c>
      <c r="G47" s="4" t="s">
        <v>877</v>
      </c>
      <c r="H47" s="205">
        <v>164000</v>
      </c>
      <c r="I47" s="273" t="s">
        <v>878</v>
      </c>
      <c r="J47" s="4" t="s">
        <v>834</v>
      </c>
      <c r="K47" s="207" t="s">
        <v>1144</v>
      </c>
      <c r="L47" s="207" t="s">
        <v>1144</v>
      </c>
      <c r="M47" s="4" t="s">
        <v>980</v>
      </c>
      <c r="N47" s="4" t="s">
        <v>1145</v>
      </c>
      <c r="O47" s="198"/>
      <c r="P47" s="4" t="s">
        <v>1503</v>
      </c>
      <c r="Q47" s="209">
        <v>89699.39</v>
      </c>
      <c r="R47" s="209">
        <f>H47-Q47</f>
        <v>74300.61</v>
      </c>
    </row>
    <row r="48" spans="2:18" ht="57.75" customHeight="1">
      <c r="B48" s="198" t="s">
        <v>1551</v>
      </c>
      <c r="C48" s="210" t="s">
        <v>866</v>
      </c>
      <c r="D48" s="254" t="s">
        <v>916</v>
      </c>
      <c r="E48" s="254" t="s">
        <v>22</v>
      </c>
      <c r="F48" s="210" t="s">
        <v>23</v>
      </c>
      <c r="G48" s="210" t="s">
        <v>877</v>
      </c>
      <c r="H48" s="194">
        <v>319367.56</v>
      </c>
      <c r="I48" s="274" t="s">
        <v>878</v>
      </c>
      <c r="J48" s="4" t="s">
        <v>834</v>
      </c>
      <c r="K48" s="207">
        <v>43944</v>
      </c>
      <c r="L48" s="207">
        <v>44015</v>
      </c>
      <c r="M48" s="4" t="s">
        <v>980</v>
      </c>
      <c r="N48" s="210" t="s">
        <v>420</v>
      </c>
      <c r="O48" s="208"/>
      <c r="P48" s="4" t="s">
        <v>1503</v>
      </c>
      <c r="Q48" s="209">
        <v>314311.15999999997</v>
      </c>
      <c r="R48" s="209">
        <f>319367.56-Q48</f>
        <v>5056.4000000000233</v>
      </c>
    </row>
    <row r="49" spans="2:18" ht="25.5">
      <c r="B49" s="198" t="s">
        <v>1552</v>
      </c>
      <c r="C49" s="4" t="s">
        <v>866</v>
      </c>
      <c r="D49" s="4" t="s">
        <v>511</v>
      </c>
      <c r="E49" s="211" t="s">
        <v>486</v>
      </c>
      <c r="F49" s="212" t="s">
        <v>534</v>
      </c>
      <c r="G49" s="4" t="s">
        <v>877</v>
      </c>
      <c r="H49" s="205">
        <v>140000</v>
      </c>
      <c r="I49" s="273" t="s">
        <v>878</v>
      </c>
      <c r="J49" s="4" t="s">
        <v>834</v>
      </c>
      <c r="K49" s="207">
        <v>43833</v>
      </c>
      <c r="L49" s="207">
        <v>43903</v>
      </c>
      <c r="M49" s="4" t="s">
        <v>980</v>
      </c>
      <c r="N49" s="4" t="s">
        <v>556</v>
      </c>
      <c r="O49" s="198"/>
      <c r="P49" s="4" t="s">
        <v>1503</v>
      </c>
      <c r="Q49" s="209">
        <v>140000</v>
      </c>
      <c r="R49" s="209">
        <f>H49-Q49</f>
        <v>0</v>
      </c>
    </row>
    <row r="50" spans="2:18" ht="25.5">
      <c r="B50" s="198" t="s">
        <v>1553</v>
      </c>
      <c r="C50" s="4" t="s">
        <v>866</v>
      </c>
      <c r="D50" s="4" t="s">
        <v>511</v>
      </c>
      <c r="E50" s="1" t="s">
        <v>487</v>
      </c>
      <c r="F50" s="4" t="s">
        <v>535</v>
      </c>
      <c r="G50" s="4" t="s">
        <v>1104</v>
      </c>
      <c r="H50" s="205">
        <v>500000</v>
      </c>
      <c r="I50" s="273" t="s">
        <v>878</v>
      </c>
      <c r="J50" s="4" t="s">
        <v>834</v>
      </c>
      <c r="K50" s="207">
        <v>43910</v>
      </c>
      <c r="L50" s="207">
        <v>43983</v>
      </c>
      <c r="M50" s="4" t="s">
        <v>980</v>
      </c>
      <c r="N50" s="4" t="s">
        <v>558</v>
      </c>
      <c r="O50" s="213" t="s">
        <v>438</v>
      </c>
      <c r="P50" s="4" t="s">
        <v>1176</v>
      </c>
      <c r="Q50" s="209">
        <v>150000</v>
      </c>
      <c r="R50" s="209">
        <f>H50-Q50</f>
        <v>350000</v>
      </c>
    </row>
    <row r="51" spans="2:18">
      <c r="B51" s="198" t="s">
        <v>1554</v>
      </c>
      <c r="C51" s="4" t="s">
        <v>866</v>
      </c>
      <c r="D51" s="4" t="s">
        <v>511</v>
      </c>
      <c r="E51" s="211" t="s">
        <v>488</v>
      </c>
      <c r="F51" s="4" t="s">
        <v>536</v>
      </c>
      <c r="G51" s="4" t="s">
        <v>514</v>
      </c>
      <c r="H51" s="205">
        <v>185000</v>
      </c>
      <c r="I51" s="273" t="s">
        <v>878</v>
      </c>
      <c r="J51" s="4" t="s">
        <v>834</v>
      </c>
      <c r="K51" s="207">
        <v>43833</v>
      </c>
      <c r="L51" s="207">
        <v>43903</v>
      </c>
      <c r="M51" s="4" t="s">
        <v>980</v>
      </c>
      <c r="N51" s="212" t="s">
        <v>896</v>
      </c>
      <c r="O51" s="213" t="s">
        <v>438</v>
      </c>
      <c r="P51" s="4" t="s">
        <v>1176</v>
      </c>
      <c r="Q51" s="209">
        <v>185000</v>
      </c>
      <c r="R51" s="209">
        <f>H51-Q51</f>
        <v>0</v>
      </c>
    </row>
    <row r="52" spans="2:18" ht="25.5">
      <c r="B52" s="198" t="s">
        <v>1555</v>
      </c>
      <c r="C52" s="4" t="s">
        <v>866</v>
      </c>
      <c r="D52" s="4" t="s">
        <v>511</v>
      </c>
      <c r="E52" s="1" t="s">
        <v>489</v>
      </c>
      <c r="F52" s="4" t="s">
        <v>537</v>
      </c>
      <c r="G52" s="4" t="s">
        <v>877</v>
      </c>
      <c r="H52" s="205">
        <v>453515</v>
      </c>
      <c r="I52" s="273" t="s">
        <v>878</v>
      </c>
      <c r="J52" s="4" t="s">
        <v>834</v>
      </c>
      <c r="K52" s="207">
        <v>43833</v>
      </c>
      <c r="L52" s="207">
        <v>43903</v>
      </c>
      <c r="M52" s="4" t="s">
        <v>980</v>
      </c>
      <c r="N52" s="212" t="s">
        <v>984</v>
      </c>
      <c r="O52" s="198"/>
      <c r="P52" s="4" t="s">
        <v>1175</v>
      </c>
      <c r="Q52" s="209">
        <v>453515</v>
      </c>
      <c r="R52" s="209">
        <v>0</v>
      </c>
    </row>
    <row r="53" spans="2:18" ht="25.5">
      <c r="B53" s="198" t="s">
        <v>1556</v>
      </c>
      <c r="C53" s="4" t="s">
        <v>866</v>
      </c>
      <c r="D53" s="4" t="s">
        <v>511</v>
      </c>
      <c r="E53" s="1" t="s">
        <v>490</v>
      </c>
      <c r="F53" s="4" t="s">
        <v>538</v>
      </c>
      <c r="G53" s="4" t="s">
        <v>1104</v>
      </c>
      <c r="H53" s="205">
        <v>1543514</v>
      </c>
      <c r="I53" s="273" t="s">
        <v>878</v>
      </c>
      <c r="J53" s="4" t="s">
        <v>834</v>
      </c>
      <c r="K53" s="207">
        <v>43910</v>
      </c>
      <c r="L53" s="207">
        <v>43983</v>
      </c>
      <c r="M53" s="4" t="s">
        <v>980</v>
      </c>
      <c r="N53" s="4" t="s">
        <v>558</v>
      </c>
      <c r="O53" s="198"/>
      <c r="P53" s="4" t="s">
        <v>1736</v>
      </c>
      <c r="Q53" s="209">
        <v>343514</v>
      </c>
      <c r="R53" s="209">
        <f>1543514-Q53</f>
        <v>1200000</v>
      </c>
    </row>
    <row r="54" spans="2:18">
      <c r="B54" s="198" t="s">
        <v>1557</v>
      </c>
      <c r="C54" s="4" t="s">
        <v>866</v>
      </c>
      <c r="D54" s="4" t="s">
        <v>511</v>
      </c>
      <c r="E54" s="211" t="s">
        <v>492</v>
      </c>
      <c r="F54" s="193" t="s">
        <v>540</v>
      </c>
      <c r="G54" s="4" t="s">
        <v>541</v>
      </c>
      <c r="H54" s="205">
        <v>1140000</v>
      </c>
      <c r="I54" s="273" t="s">
        <v>878</v>
      </c>
      <c r="J54" s="4" t="s">
        <v>834</v>
      </c>
      <c r="K54" s="207">
        <v>43853</v>
      </c>
      <c r="L54" s="207">
        <v>43951</v>
      </c>
      <c r="M54" s="4" t="s">
        <v>980</v>
      </c>
      <c r="N54" s="4" t="s">
        <v>556</v>
      </c>
      <c r="O54" s="198" t="s">
        <v>1755</v>
      </c>
      <c r="P54" s="4" t="s">
        <v>1505</v>
      </c>
      <c r="Q54" s="209">
        <v>1140000</v>
      </c>
      <c r="R54" s="209">
        <f>H54-Q54</f>
        <v>0</v>
      </c>
    </row>
    <row r="55" spans="2:18">
      <c r="B55" s="198" t="s">
        <v>1558</v>
      </c>
      <c r="C55" s="4" t="s">
        <v>866</v>
      </c>
      <c r="D55" s="4" t="s">
        <v>511</v>
      </c>
      <c r="E55" s="1" t="s">
        <v>493</v>
      </c>
      <c r="F55" s="4" t="s">
        <v>542</v>
      </c>
      <c r="G55" s="4" t="s">
        <v>1104</v>
      </c>
      <c r="H55" s="205">
        <v>150000</v>
      </c>
      <c r="I55" s="273" t="s">
        <v>878</v>
      </c>
      <c r="J55" s="4" t="s">
        <v>834</v>
      </c>
      <c r="K55" s="207">
        <v>43881</v>
      </c>
      <c r="L55" s="207">
        <v>43952</v>
      </c>
      <c r="M55" s="4" t="s">
        <v>980</v>
      </c>
      <c r="N55" s="4" t="s">
        <v>1003</v>
      </c>
      <c r="O55" s="198" t="s">
        <v>1755</v>
      </c>
      <c r="P55" s="4" t="s">
        <v>1505</v>
      </c>
      <c r="Q55" s="209">
        <v>150000</v>
      </c>
      <c r="R55" s="209">
        <f>H55-Q55</f>
        <v>0</v>
      </c>
    </row>
    <row r="56" spans="2:18">
      <c r="B56" s="198" t="s">
        <v>1559</v>
      </c>
      <c r="C56" s="4" t="s">
        <v>866</v>
      </c>
      <c r="D56" s="4" t="s">
        <v>511</v>
      </c>
      <c r="E56" s="1" t="s">
        <v>494</v>
      </c>
      <c r="F56" s="4" t="s">
        <v>543</v>
      </c>
      <c r="G56" s="4" t="s">
        <v>1104</v>
      </c>
      <c r="H56" s="205">
        <v>50000</v>
      </c>
      <c r="I56" s="273" t="s">
        <v>878</v>
      </c>
      <c r="J56" s="4" t="s">
        <v>834</v>
      </c>
      <c r="K56" s="207">
        <v>43881</v>
      </c>
      <c r="L56" s="207">
        <v>43952</v>
      </c>
      <c r="M56" s="4" t="s">
        <v>980</v>
      </c>
      <c r="N56" s="4" t="s">
        <v>1003</v>
      </c>
      <c r="O56" s="198" t="s">
        <v>1755</v>
      </c>
      <c r="P56" s="4" t="s">
        <v>1505</v>
      </c>
      <c r="Q56" s="209">
        <v>50000</v>
      </c>
      <c r="R56" s="209">
        <f>H56-Q56</f>
        <v>0</v>
      </c>
    </row>
    <row r="57" spans="2:18" ht="25.5">
      <c r="B57" s="198" t="s">
        <v>1560</v>
      </c>
      <c r="C57" s="4" t="s">
        <v>866</v>
      </c>
      <c r="D57" s="4" t="s">
        <v>511</v>
      </c>
      <c r="E57" s="214" t="s">
        <v>496</v>
      </c>
      <c r="F57" s="4" t="s">
        <v>544</v>
      </c>
      <c r="G57" s="12" t="s">
        <v>1104</v>
      </c>
      <c r="H57" s="205">
        <v>300000</v>
      </c>
      <c r="I57" s="273" t="s">
        <v>878</v>
      </c>
      <c r="J57" s="4" t="s">
        <v>834</v>
      </c>
      <c r="K57" s="207">
        <v>43833</v>
      </c>
      <c r="L57" s="207">
        <v>43903</v>
      </c>
      <c r="M57" s="4" t="s">
        <v>980</v>
      </c>
      <c r="N57" s="4" t="s">
        <v>558</v>
      </c>
      <c r="O57" s="198"/>
      <c r="P57" s="4" t="s">
        <v>1505</v>
      </c>
      <c r="Q57" s="209">
        <v>0</v>
      </c>
      <c r="R57" s="209">
        <f>H57-Q57</f>
        <v>300000</v>
      </c>
    </row>
    <row r="58" spans="2:18">
      <c r="B58" s="198" t="s">
        <v>1561</v>
      </c>
      <c r="C58" s="4" t="s">
        <v>866</v>
      </c>
      <c r="D58" s="4" t="s">
        <v>511</v>
      </c>
      <c r="E58" s="1" t="s">
        <v>497</v>
      </c>
      <c r="F58" s="4" t="s">
        <v>545</v>
      </c>
      <c r="G58" s="4" t="s">
        <v>877</v>
      </c>
      <c r="H58" s="205">
        <v>578160.93000000005</v>
      </c>
      <c r="I58" s="273" t="s">
        <v>878</v>
      </c>
      <c r="J58" s="4" t="s">
        <v>834</v>
      </c>
      <c r="K58" s="207">
        <v>43833</v>
      </c>
      <c r="L58" s="207">
        <v>43903</v>
      </c>
      <c r="M58" s="4" t="s">
        <v>980</v>
      </c>
      <c r="N58" s="4" t="s">
        <v>559</v>
      </c>
      <c r="O58" s="198" t="s">
        <v>684</v>
      </c>
      <c r="P58" s="4" t="s">
        <v>1505</v>
      </c>
      <c r="Q58" s="209">
        <v>478160.93</v>
      </c>
      <c r="R58" s="209">
        <f>578160.93-Q58</f>
        <v>100000.00000000006</v>
      </c>
    </row>
    <row r="59" spans="2:18" ht="25.5">
      <c r="B59" s="198" t="s">
        <v>1562</v>
      </c>
      <c r="C59" s="4" t="s">
        <v>866</v>
      </c>
      <c r="D59" s="4" t="s">
        <v>511</v>
      </c>
      <c r="E59" s="1" t="s">
        <v>498</v>
      </c>
      <c r="F59" s="4" t="s">
        <v>546</v>
      </c>
      <c r="G59" s="4" t="s">
        <v>1104</v>
      </c>
      <c r="H59" s="205">
        <v>37114.949999999997</v>
      </c>
      <c r="I59" s="273" t="s">
        <v>878</v>
      </c>
      <c r="J59" s="4" t="s">
        <v>834</v>
      </c>
      <c r="K59" s="207">
        <v>43881</v>
      </c>
      <c r="L59" s="207">
        <v>43952</v>
      </c>
      <c r="M59" s="4" t="s">
        <v>980</v>
      </c>
      <c r="N59" s="4" t="s">
        <v>558</v>
      </c>
      <c r="O59" s="198" t="s">
        <v>684</v>
      </c>
      <c r="P59" s="4" t="s">
        <v>1505</v>
      </c>
      <c r="Q59" s="209">
        <v>37114.949999999997</v>
      </c>
      <c r="R59" s="209"/>
    </row>
    <row r="60" spans="2:18">
      <c r="B60" s="198" t="s">
        <v>1563</v>
      </c>
      <c r="C60" s="4" t="s">
        <v>866</v>
      </c>
      <c r="D60" s="4" t="s">
        <v>511</v>
      </c>
      <c r="E60" s="1" t="s">
        <v>499</v>
      </c>
      <c r="F60" s="4" t="s">
        <v>546</v>
      </c>
      <c r="G60" s="4" t="s">
        <v>1104</v>
      </c>
      <c r="H60" s="205">
        <v>101721.74</v>
      </c>
      <c r="I60" s="273" t="s">
        <v>878</v>
      </c>
      <c r="J60" s="4" t="s">
        <v>834</v>
      </c>
      <c r="K60" s="207">
        <v>43881</v>
      </c>
      <c r="L60" s="207">
        <v>43952</v>
      </c>
      <c r="M60" s="4" t="s">
        <v>980</v>
      </c>
      <c r="N60" s="4" t="s">
        <v>1003</v>
      </c>
      <c r="O60" s="198" t="s">
        <v>684</v>
      </c>
      <c r="P60" s="4" t="s">
        <v>1505</v>
      </c>
      <c r="Q60" s="209">
        <v>101721.74</v>
      </c>
      <c r="R60" s="209"/>
    </row>
    <row r="61" spans="2:18" ht="25.5">
      <c r="B61" s="198" t="s">
        <v>1564</v>
      </c>
      <c r="C61" s="4" t="s">
        <v>866</v>
      </c>
      <c r="D61" s="4" t="s">
        <v>511</v>
      </c>
      <c r="E61" s="1" t="s">
        <v>691</v>
      </c>
      <c r="F61" s="4" t="s">
        <v>547</v>
      </c>
      <c r="G61" s="4" t="s">
        <v>1104</v>
      </c>
      <c r="H61" s="205">
        <v>400000</v>
      </c>
      <c r="I61" s="273" t="s">
        <v>878</v>
      </c>
      <c r="J61" s="4" t="s">
        <v>834</v>
      </c>
      <c r="K61" s="207">
        <v>43881</v>
      </c>
      <c r="L61" s="207">
        <v>43952</v>
      </c>
      <c r="M61" s="4" t="s">
        <v>980</v>
      </c>
      <c r="N61" s="4" t="s">
        <v>558</v>
      </c>
      <c r="O61" s="198" t="s">
        <v>684</v>
      </c>
      <c r="P61" s="4" t="s">
        <v>1505</v>
      </c>
      <c r="Q61" s="209">
        <v>200000</v>
      </c>
      <c r="R61" s="209">
        <f>H61-Q61</f>
        <v>200000</v>
      </c>
    </row>
    <row r="62" spans="2:18" ht="25.5">
      <c r="B62" s="198" t="s">
        <v>1565</v>
      </c>
      <c r="C62" s="4" t="s">
        <v>866</v>
      </c>
      <c r="D62" s="4" t="s">
        <v>511</v>
      </c>
      <c r="E62" s="215" t="s">
        <v>500</v>
      </c>
      <c r="F62" s="4" t="s">
        <v>547</v>
      </c>
      <c r="G62" s="12" t="s">
        <v>1104</v>
      </c>
      <c r="H62" s="205">
        <v>71163.31</v>
      </c>
      <c r="I62" s="273" t="s">
        <v>878</v>
      </c>
      <c r="J62" s="4" t="s">
        <v>834</v>
      </c>
      <c r="K62" s="207">
        <v>43881</v>
      </c>
      <c r="L62" s="207">
        <v>43952</v>
      </c>
      <c r="M62" s="4" t="s">
        <v>980</v>
      </c>
      <c r="N62" s="4" t="s">
        <v>1003</v>
      </c>
      <c r="O62" s="198" t="s">
        <v>684</v>
      </c>
      <c r="P62" s="4" t="s">
        <v>1505</v>
      </c>
      <c r="Q62" s="209">
        <v>71163.31</v>
      </c>
      <c r="R62" s="209"/>
    </row>
    <row r="63" spans="2:18" ht="25.5">
      <c r="B63" s="198" t="s">
        <v>1566</v>
      </c>
      <c r="C63" s="4" t="s">
        <v>866</v>
      </c>
      <c r="D63" s="4" t="s">
        <v>511</v>
      </c>
      <c r="E63" s="214" t="s">
        <v>501</v>
      </c>
      <c r="F63" s="4" t="s">
        <v>548</v>
      </c>
      <c r="G63" s="12" t="s">
        <v>1104</v>
      </c>
      <c r="H63" s="205">
        <v>150000</v>
      </c>
      <c r="I63" s="273" t="s">
        <v>878</v>
      </c>
      <c r="J63" s="4" t="s">
        <v>834</v>
      </c>
      <c r="K63" s="207">
        <v>43833</v>
      </c>
      <c r="L63" s="207">
        <v>43903</v>
      </c>
      <c r="M63" s="4" t="s">
        <v>980</v>
      </c>
      <c r="N63" s="4" t="s">
        <v>558</v>
      </c>
      <c r="O63" s="198"/>
      <c r="P63" s="4" t="s">
        <v>1505</v>
      </c>
      <c r="Q63" s="209">
        <v>150000</v>
      </c>
      <c r="R63" s="209">
        <f>H63-Q63</f>
        <v>0</v>
      </c>
    </row>
    <row r="64" spans="2:18">
      <c r="B64" s="198" t="s">
        <v>1567</v>
      </c>
      <c r="C64" s="4" t="s">
        <v>866</v>
      </c>
      <c r="D64" s="4" t="s">
        <v>511</v>
      </c>
      <c r="E64" s="211" t="s">
        <v>502</v>
      </c>
      <c r="F64" s="4" t="s">
        <v>549</v>
      </c>
      <c r="G64" s="4" t="s">
        <v>877</v>
      </c>
      <c r="H64" s="205">
        <v>240000</v>
      </c>
      <c r="I64" s="273" t="s">
        <v>878</v>
      </c>
      <c r="J64" s="4" t="s">
        <v>834</v>
      </c>
      <c r="K64" s="207">
        <v>43833</v>
      </c>
      <c r="L64" s="207">
        <v>43903</v>
      </c>
      <c r="M64" s="4" t="s">
        <v>980</v>
      </c>
      <c r="N64" s="4" t="s">
        <v>559</v>
      </c>
      <c r="O64" s="198"/>
      <c r="P64" s="4" t="s">
        <v>1176</v>
      </c>
      <c r="Q64" s="209">
        <v>240000</v>
      </c>
      <c r="R64" s="209">
        <f>H64-Q64</f>
        <v>0</v>
      </c>
    </row>
    <row r="65" spans="2:18" ht="25.5">
      <c r="B65" s="198" t="s">
        <v>1568</v>
      </c>
      <c r="C65" s="210" t="s">
        <v>866</v>
      </c>
      <c r="D65" s="254" t="s">
        <v>916</v>
      </c>
      <c r="E65" s="254" t="s">
        <v>0</v>
      </c>
      <c r="F65" s="210" t="s">
        <v>1</v>
      </c>
      <c r="G65" s="210" t="s">
        <v>877</v>
      </c>
      <c r="H65" s="194">
        <v>1982035</v>
      </c>
      <c r="I65" s="274" t="s">
        <v>878</v>
      </c>
      <c r="J65" s="4" t="s">
        <v>837</v>
      </c>
      <c r="K65" s="207">
        <v>43833</v>
      </c>
      <c r="L65" s="207">
        <v>43932</v>
      </c>
      <c r="M65" s="4" t="s">
        <v>980</v>
      </c>
      <c r="N65" s="210" t="s">
        <v>420</v>
      </c>
      <c r="O65" s="208" t="s">
        <v>839</v>
      </c>
      <c r="P65" s="4" t="s">
        <v>1176</v>
      </c>
      <c r="Q65" s="209">
        <v>1667150.49</v>
      </c>
      <c r="R65" s="209">
        <f>H65-Q65</f>
        <v>314884.51</v>
      </c>
    </row>
    <row r="66" spans="2:18">
      <c r="B66" s="198" t="s">
        <v>1569</v>
      </c>
      <c r="C66" s="210" t="s">
        <v>866</v>
      </c>
      <c r="D66" s="254" t="s">
        <v>916</v>
      </c>
      <c r="E66" s="254" t="s">
        <v>110</v>
      </c>
      <c r="F66" s="210" t="s">
        <v>111</v>
      </c>
      <c r="G66" s="210" t="s">
        <v>877</v>
      </c>
      <c r="H66" s="194">
        <v>40000</v>
      </c>
      <c r="I66" s="274" t="s">
        <v>878</v>
      </c>
      <c r="J66" s="4" t="s">
        <v>837</v>
      </c>
      <c r="K66" s="207">
        <v>43833</v>
      </c>
      <c r="L66" s="207">
        <v>43932</v>
      </c>
      <c r="M66" s="4" t="s">
        <v>980</v>
      </c>
      <c r="N66" s="210" t="s">
        <v>420</v>
      </c>
      <c r="O66" s="208" t="s">
        <v>839</v>
      </c>
      <c r="P66" s="4" t="s">
        <v>1176</v>
      </c>
      <c r="Q66" s="209">
        <v>10308.64</v>
      </c>
      <c r="R66" s="209">
        <f>H66-Q66</f>
        <v>29691.360000000001</v>
      </c>
    </row>
    <row r="67" spans="2:18">
      <c r="B67" s="198" t="s">
        <v>1570</v>
      </c>
      <c r="C67" s="4" t="s">
        <v>866</v>
      </c>
      <c r="D67" s="4" t="s">
        <v>511</v>
      </c>
      <c r="E67" s="1" t="s">
        <v>503</v>
      </c>
      <c r="F67" s="4" t="s">
        <v>694</v>
      </c>
      <c r="G67" s="4" t="s">
        <v>1104</v>
      </c>
      <c r="H67" s="205">
        <v>50000</v>
      </c>
      <c r="I67" s="223" t="s">
        <v>878</v>
      </c>
      <c r="J67" s="4" t="s">
        <v>837</v>
      </c>
      <c r="K67" s="207">
        <v>43881</v>
      </c>
      <c r="L67" s="207">
        <v>43952</v>
      </c>
      <c r="M67" s="4" t="s">
        <v>980</v>
      </c>
      <c r="N67" s="4" t="s">
        <v>1003</v>
      </c>
      <c r="O67" s="198"/>
      <c r="P67" s="4" t="s">
        <v>1176</v>
      </c>
      <c r="Q67" s="209">
        <v>50000</v>
      </c>
      <c r="R67" s="209">
        <f>H67-Q67</f>
        <v>0</v>
      </c>
    </row>
    <row r="68" spans="2:18" ht="38.25">
      <c r="B68" s="198" t="s">
        <v>1571</v>
      </c>
      <c r="C68" s="4" t="s">
        <v>866</v>
      </c>
      <c r="D68" s="4" t="s">
        <v>511</v>
      </c>
      <c r="E68" s="1" t="s">
        <v>504</v>
      </c>
      <c r="F68" s="4" t="s">
        <v>550</v>
      </c>
      <c r="G68" s="4" t="s">
        <v>1104</v>
      </c>
      <c r="H68" s="205">
        <v>200000</v>
      </c>
      <c r="I68" s="273" t="s">
        <v>878</v>
      </c>
      <c r="J68" s="4" t="s">
        <v>834</v>
      </c>
      <c r="K68" s="207">
        <v>43881</v>
      </c>
      <c r="L68" s="207">
        <v>43952</v>
      </c>
      <c r="M68" s="4" t="s">
        <v>980</v>
      </c>
      <c r="N68" s="4" t="s">
        <v>558</v>
      </c>
      <c r="O68" s="213"/>
      <c r="P68" s="4" t="s">
        <v>1176</v>
      </c>
      <c r="Q68" s="209">
        <v>100000</v>
      </c>
      <c r="R68" s="209">
        <f t="shared" ref="R68:R73" si="1">H68-Q68</f>
        <v>100000</v>
      </c>
    </row>
    <row r="69" spans="2:18" ht="25.5">
      <c r="B69" s="198" t="s">
        <v>1572</v>
      </c>
      <c r="C69" s="4" t="s">
        <v>866</v>
      </c>
      <c r="D69" s="4" t="s">
        <v>511</v>
      </c>
      <c r="E69" s="211" t="s">
        <v>505</v>
      </c>
      <c r="F69" s="4" t="s">
        <v>551</v>
      </c>
      <c r="G69" s="4" t="s">
        <v>514</v>
      </c>
      <c r="H69" s="205">
        <v>141224</v>
      </c>
      <c r="I69" s="273" t="s">
        <v>878</v>
      </c>
      <c r="J69" s="4" t="s">
        <v>837</v>
      </c>
      <c r="K69" s="207">
        <v>43833</v>
      </c>
      <c r="L69" s="207">
        <v>43903</v>
      </c>
      <c r="M69" s="4" t="s">
        <v>980</v>
      </c>
      <c r="N69" s="4" t="s">
        <v>561</v>
      </c>
      <c r="O69" s="198" t="s">
        <v>681</v>
      </c>
      <c r="P69" s="4" t="s">
        <v>1176</v>
      </c>
      <c r="Q69" s="209">
        <v>141224</v>
      </c>
      <c r="R69" s="209">
        <v>0</v>
      </c>
    </row>
    <row r="70" spans="2:18" ht="25.5">
      <c r="B70" s="198" t="s">
        <v>1573</v>
      </c>
      <c r="C70" s="4" t="s">
        <v>866</v>
      </c>
      <c r="D70" s="4" t="s">
        <v>511</v>
      </c>
      <c r="E70" s="211" t="s">
        <v>506</v>
      </c>
      <c r="F70" s="216" t="s">
        <v>552</v>
      </c>
      <c r="G70" s="217" t="s">
        <v>514</v>
      </c>
      <c r="H70" s="205">
        <v>300000</v>
      </c>
      <c r="I70" s="273" t="s">
        <v>878</v>
      </c>
      <c r="J70" s="4" t="s">
        <v>834</v>
      </c>
      <c r="K70" s="207">
        <v>43882</v>
      </c>
      <c r="L70" s="207">
        <v>43955</v>
      </c>
      <c r="M70" s="4" t="s">
        <v>980</v>
      </c>
      <c r="N70" s="4" t="s">
        <v>896</v>
      </c>
      <c r="O70" s="198" t="s">
        <v>2136</v>
      </c>
      <c r="P70" s="4" t="s">
        <v>1176</v>
      </c>
      <c r="Q70" s="209">
        <v>300000</v>
      </c>
      <c r="R70" s="209">
        <f t="shared" si="1"/>
        <v>0</v>
      </c>
    </row>
    <row r="71" spans="2:18" ht="38.25">
      <c r="B71" s="198" t="s">
        <v>1574</v>
      </c>
      <c r="C71" s="4" t="s">
        <v>866</v>
      </c>
      <c r="D71" s="4" t="s">
        <v>511</v>
      </c>
      <c r="E71" s="1" t="s">
        <v>507</v>
      </c>
      <c r="F71" s="4" t="s">
        <v>553</v>
      </c>
      <c r="G71" s="4" t="s">
        <v>1104</v>
      </c>
      <c r="H71" s="205">
        <v>100000</v>
      </c>
      <c r="I71" s="273" t="s">
        <v>878</v>
      </c>
      <c r="J71" s="4" t="s">
        <v>834</v>
      </c>
      <c r="K71" s="207">
        <v>43881</v>
      </c>
      <c r="L71" s="207">
        <v>43952</v>
      </c>
      <c r="M71" s="4" t="s">
        <v>980</v>
      </c>
      <c r="N71" s="4" t="s">
        <v>558</v>
      </c>
      <c r="O71" s="213" t="s">
        <v>690</v>
      </c>
      <c r="P71" s="4" t="s">
        <v>1176</v>
      </c>
      <c r="Q71" s="209">
        <v>100000</v>
      </c>
      <c r="R71" s="209">
        <f t="shared" si="1"/>
        <v>0</v>
      </c>
    </row>
    <row r="72" spans="2:18" ht="38.25">
      <c r="B72" s="198" t="s">
        <v>1575</v>
      </c>
      <c r="C72" s="4" t="s">
        <v>866</v>
      </c>
      <c r="D72" s="4" t="s">
        <v>511</v>
      </c>
      <c r="E72" s="211" t="s">
        <v>508</v>
      </c>
      <c r="F72" s="212" t="s">
        <v>553</v>
      </c>
      <c r="G72" s="4" t="s">
        <v>1104</v>
      </c>
      <c r="H72" s="205">
        <v>50000</v>
      </c>
      <c r="I72" s="273" t="s">
        <v>878</v>
      </c>
      <c r="J72" s="4" t="s">
        <v>834</v>
      </c>
      <c r="K72" s="207">
        <v>43972</v>
      </c>
      <c r="L72" s="207">
        <v>44044</v>
      </c>
      <c r="M72" s="4" t="s">
        <v>980</v>
      </c>
      <c r="N72" s="218" t="s">
        <v>558</v>
      </c>
      <c r="O72" s="213" t="s">
        <v>690</v>
      </c>
      <c r="P72" s="4" t="s">
        <v>1176</v>
      </c>
      <c r="Q72" s="209">
        <v>50000</v>
      </c>
      <c r="R72" s="209">
        <f t="shared" si="1"/>
        <v>0</v>
      </c>
    </row>
    <row r="73" spans="2:18" ht="25.5">
      <c r="B73" s="198" t="s">
        <v>1576</v>
      </c>
      <c r="C73" s="4" t="s">
        <v>866</v>
      </c>
      <c r="D73" s="4" t="s">
        <v>511</v>
      </c>
      <c r="E73" s="219" t="s">
        <v>509</v>
      </c>
      <c r="F73" s="4" t="s">
        <v>554</v>
      </c>
      <c r="G73" s="4" t="s">
        <v>1104</v>
      </c>
      <c r="H73" s="205">
        <v>160000</v>
      </c>
      <c r="I73" s="273" t="s">
        <v>878</v>
      </c>
      <c r="J73" s="4" t="s">
        <v>834</v>
      </c>
      <c r="K73" s="207">
        <v>43833</v>
      </c>
      <c r="L73" s="207">
        <v>43903</v>
      </c>
      <c r="M73" s="4" t="s">
        <v>980</v>
      </c>
      <c r="N73" s="8">
        <v>44058</v>
      </c>
      <c r="O73" s="198"/>
      <c r="P73" s="4" t="s">
        <v>1176</v>
      </c>
      <c r="Q73" s="209">
        <v>10000</v>
      </c>
      <c r="R73" s="209">
        <f t="shared" si="1"/>
        <v>150000</v>
      </c>
    </row>
    <row r="74" spans="2:18" ht="25.5">
      <c r="B74" s="198" t="s">
        <v>1577</v>
      </c>
      <c r="C74" s="210" t="s">
        <v>866</v>
      </c>
      <c r="D74" s="254" t="s">
        <v>916</v>
      </c>
      <c r="E74" s="254" t="s">
        <v>93</v>
      </c>
      <c r="F74" s="210" t="s">
        <v>94</v>
      </c>
      <c r="G74" s="210" t="s">
        <v>877</v>
      </c>
      <c r="H74" s="194">
        <v>45000</v>
      </c>
      <c r="I74" s="274" t="s">
        <v>878</v>
      </c>
      <c r="J74" s="4" t="s">
        <v>834</v>
      </c>
      <c r="K74" s="275" t="s">
        <v>1081</v>
      </c>
      <c r="L74" s="275" t="s">
        <v>1081</v>
      </c>
      <c r="M74" s="4" t="s">
        <v>980</v>
      </c>
      <c r="N74" s="210" t="s">
        <v>419</v>
      </c>
      <c r="O74" s="208" t="s">
        <v>840</v>
      </c>
      <c r="P74" s="4" t="s">
        <v>1176</v>
      </c>
      <c r="Q74" s="209">
        <v>45000</v>
      </c>
      <c r="R74" s="209">
        <v>0</v>
      </c>
    </row>
    <row r="75" spans="2:18">
      <c r="B75" s="198" t="s">
        <v>1578</v>
      </c>
      <c r="C75" s="4" t="s">
        <v>866</v>
      </c>
      <c r="D75" s="4" t="s">
        <v>511</v>
      </c>
      <c r="E75" s="1" t="s">
        <v>510</v>
      </c>
      <c r="F75" s="4" t="s">
        <v>833</v>
      </c>
      <c r="G75" s="4" t="s">
        <v>1104</v>
      </c>
      <c r="H75" s="205">
        <v>80000</v>
      </c>
      <c r="I75" s="273" t="s">
        <v>878</v>
      </c>
      <c r="J75" s="4" t="s">
        <v>834</v>
      </c>
      <c r="K75" s="207">
        <v>43851</v>
      </c>
      <c r="L75" s="207">
        <v>43922</v>
      </c>
      <c r="M75" s="4" t="s">
        <v>980</v>
      </c>
      <c r="N75" s="4" t="s">
        <v>558</v>
      </c>
      <c r="O75" s="208" t="s">
        <v>840</v>
      </c>
      <c r="P75" s="4" t="s">
        <v>1176</v>
      </c>
      <c r="Q75" s="209">
        <v>80000</v>
      </c>
      <c r="R75" s="209">
        <v>0</v>
      </c>
    </row>
    <row r="76" spans="2:18" ht="25.5">
      <c r="B76" s="198" t="s">
        <v>1579</v>
      </c>
      <c r="C76" s="210" t="s">
        <v>866</v>
      </c>
      <c r="D76" s="254" t="s">
        <v>916</v>
      </c>
      <c r="E76" s="254" t="s">
        <v>73</v>
      </c>
      <c r="F76" s="210" t="s">
        <v>74</v>
      </c>
      <c r="G76" s="210" t="s">
        <v>877</v>
      </c>
      <c r="H76" s="194">
        <v>52000</v>
      </c>
      <c r="I76" s="274" t="s">
        <v>878</v>
      </c>
      <c r="J76" s="4" t="s">
        <v>834</v>
      </c>
      <c r="K76" s="207">
        <v>43875</v>
      </c>
      <c r="L76" s="207">
        <v>43945</v>
      </c>
      <c r="M76" s="4" t="s">
        <v>980</v>
      </c>
      <c r="N76" s="210" t="s">
        <v>422</v>
      </c>
      <c r="O76" s="208" t="s">
        <v>840</v>
      </c>
      <c r="P76" s="4" t="s">
        <v>1176</v>
      </c>
      <c r="Q76" s="209">
        <v>52000</v>
      </c>
      <c r="R76" s="209">
        <v>0</v>
      </c>
    </row>
    <row r="77" spans="2:18" ht="25.5">
      <c r="B77" s="198" t="s">
        <v>1580</v>
      </c>
      <c r="C77" s="4" t="s">
        <v>866</v>
      </c>
      <c r="D77" s="4" t="s">
        <v>511</v>
      </c>
      <c r="E77" s="1" t="s">
        <v>482</v>
      </c>
      <c r="F77" s="193" t="s">
        <v>1756</v>
      </c>
      <c r="G77" s="193" t="s">
        <v>514</v>
      </c>
      <c r="H77" s="205">
        <v>550000</v>
      </c>
      <c r="I77" s="273" t="s">
        <v>878</v>
      </c>
      <c r="J77" s="4" t="s">
        <v>834</v>
      </c>
      <c r="K77" s="207">
        <v>43851</v>
      </c>
      <c r="L77" s="207">
        <v>43922</v>
      </c>
      <c r="M77" s="4" t="s">
        <v>980</v>
      </c>
      <c r="N77" s="4" t="s">
        <v>895</v>
      </c>
      <c r="O77" s="198"/>
      <c r="P77" s="4" t="s">
        <v>1503</v>
      </c>
      <c r="Q77" s="209">
        <v>550000</v>
      </c>
      <c r="R77" s="209">
        <f>H77-Q77</f>
        <v>0</v>
      </c>
    </row>
    <row r="78" spans="2:18" ht="25.5">
      <c r="B78" s="198" t="s">
        <v>1581</v>
      </c>
      <c r="C78" s="4" t="s">
        <v>866</v>
      </c>
      <c r="D78" s="4" t="s">
        <v>511</v>
      </c>
      <c r="E78" s="1" t="s">
        <v>1904</v>
      </c>
      <c r="F78" s="4" t="s">
        <v>1905</v>
      </c>
      <c r="G78" s="193" t="s">
        <v>1102</v>
      </c>
      <c r="H78" s="205">
        <v>300000</v>
      </c>
      <c r="I78" s="273" t="s">
        <v>878</v>
      </c>
      <c r="J78" s="4" t="s">
        <v>834</v>
      </c>
      <c r="K78" s="207">
        <v>43860</v>
      </c>
      <c r="L78" s="207">
        <v>43905</v>
      </c>
      <c r="M78" s="4" t="s">
        <v>980</v>
      </c>
      <c r="N78" s="4" t="s">
        <v>895</v>
      </c>
      <c r="O78" s="198"/>
      <c r="P78" s="4" t="s">
        <v>1503</v>
      </c>
      <c r="Q78" s="209">
        <v>0</v>
      </c>
      <c r="R78" s="209">
        <f>H78-Q78</f>
        <v>300000</v>
      </c>
    </row>
    <row r="79" spans="2:18">
      <c r="B79" s="198" t="s">
        <v>1582</v>
      </c>
      <c r="C79" s="210" t="s">
        <v>866</v>
      </c>
      <c r="D79" s="254" t="s">
        <v>916</v>
      </c>
      <c r="E79" s="254" t="s">
        <v>8</v>
      </c>
      <c r="F79" s="210" t="s">
        <v>9</v>
      </c>
      <c r="G79" s="210" t="s">
        <v>877</v>
      </c>
      <c r="H79" s="194">
        <v>655000</v>
      </c>
      <c r="I79" s="274" t="s">
        <v>878</v>
      </c>
      <c r="J79" s="4" t="s">
        <v>834</v>
      </c>
      <c r="K79" s="207">
        <v>43875</v>
      </c>
      <c r="L79" s="207">
        <v>43945</v>
      </c>
      <c r="M79" s="4" t="s">
        <v>980</v>
      </c>
      <c r="N79" s="210" t="s">
        <v>419</v>
      </c>
      <c r="O79" s="208"/>
      <c r="P79" s="4" t="s">
        <v>1176</v>
      </c>
      <c r="Q79" s="209">
        <v>525894.9</v>
      </c>
      <c r="R79" s="209">
        <f>H79-Q79</f>
        <v>129105.09999999998</v>
      </c>
    </row>
    <row r="80" spans="2:18" ht="25.5">
      <c r="B80" s="198" t="s">
        <v>1583</v>
      </c>
      <c r="C80" s="210" t="s">
        <v>866</v>
      </c>
      <c r="D80" s="254" t="s">
        <v>916</v>
      </c>
      <c r="E80" s="254" t="s">
        <v>24</v>
      </c>
      <c r="F80" s="210" t="s">
        <v>25</v>
      </c>
      <c r="G80" s="210" t="s">
        <v>877</v>
      </c>
      <c r="H80" s="194">
        <v>202000</v>
      </c>
      <c r="I80" s="274" t="s">
        <v>878</v>
      </c>
      <c r="J80" s="4" t="s">
        <v>834</v>
      </c>
      <c r="K80" s="207">
        <v>44034</v>
      </c>
      <c r="L80" s="207">
        <v>44106</v>
      </c>
      <c r="M80" s="4" t="s">
        <v>980</v>
      </c>
      <c r="N80" s="210" t="s">
        <v>419</v>
      </c>
      <c r="O80" s="208"/>
      <c r="P80" s="4" t="s">
        <v>1176</v>
      </c>
      <c r="Q80" s="209">
        <v>156344.5</v>
      </c>
      <c r="R80" s="209">
        <f>H80-Q80</f>
        <v>45655.5</v>
      </c>
    </row>
    <row r="81" spans="1:18">
      <c r="B81" s="198" t="s">
        <v>1584</v>
      </c>
      <c r="C81" s="210" t="s">
        <v>866</v>
      </c>
      <c r="D81" s="254" t="s">
        <v>916</v>
      </c>
      <c r="E81" s="254" t="s">
        <v>18</v>
      </c>
      <c r="F81" s="210" t="s">
        <v>19</v>
      </c>
      <c r="G81" s="210" t="s">
        <v>877</v>
      </c>
      <c r="H81" s="194">
        <v>310000</v>
      </c>
      <c r="I81" s="274" t="s">
        <v>878</v>
      </c>
      <c r="J81" s="4" t="s">
        <v>834</v>
      </c>
      <c r="K81" s="207">
        <v>43853</v>
      </c>
      <c r="L81" s="207">
        <v>43925</v>
      </c>
      <c r="M81" s="4" t="s">
        <v>980</v>
      </c>
      <c r="N81" s="210" t="s">
        <v>419</v>
      </c>
      <c r="O81" s="208" t="s">
        <v>440</v>
      </c>
      <c r="P81" s="4" t="s">
        <v>1176</v>
      </c>
      <c r="Q81" s="209">
        <v>270701.57</v>
      </c>
      <c r="R81" s="209">
        <f>310000-Q81</f>
        <v>39298.429999999993</v>
      </c>
    </row>
    <row r="82" spans="1:18" ht="34.5" customHeight="1">
      <c r="B82" s="198" t="s">
        <v>1585</v>
      </c>
      <c r="C82" s="4" t="s">
        <v>866</v>
      </c>
      <c r="D82" s="4"/>
      <c r="E82" s="1" t="s">
        <v>414</v>
      </c>
      <c r="F82" s="4"/>
      <c r="G82" s="193"/>
      <c r="H82" s="205">
        <v>394106.4</v>
      </c>
      <c r="I82" s="273" t="s">
        <v>878</v>
      </c>
      <c r="J82" s="250"/>
      <c r="K82" s="250"/>
      <c r="L82" s="220"/>
      <c r="M82" s="250"/>
      <c r="N82" s="250"/>
      <c r="O82" s="221"/>
      <c r="P82" s="250"/>
      <c r="Q82" s="209">
        <v>394106.4</v>
      </c>
      <c r="R82" s="359">
        <v>0</v>
      </c>
    </row>
    <row r="83" spans="1:18" ht="25.5">
      <c r="A83" s="265">
        <v>1</v>
      </c>
      <c r="B83" s="198" t="s">
        <v>1585</v>
      </c>
      <c r="C83" s="4" t="s">
        <v>866</v>
      </c>
      <c r="D83" s="254" t="s">
        <v>916</v>
      </c>
      <c r="E83" s="254" t="s">
        <v>1916</v>
      </c>
      <c r="F83" s="254" t="s">
        <v>1915</v>
      </c>
      <c r="G83" s="210" t="s">
        <v>514</v>
      </c>
      <c r="H83" s="194">
        <v>0</v>
      </c>
      <c r="I83" s="254" t="s">
        <v>878</v>
      </c>
      <c r="J83" s="210" t="s">
        <v>918</v>
      </c>
      <c r="K83" s="254"/>
      <c r="L83" s="254"/>
      <c r="M83" s="254" t="s">
        <v>925</v>
      </c>
      <c r="N83" s="254"/>
      <c r="O83" s="254"/>
      <c r="P83" s="254" t="s">
        <v>1914</v>
      </c>
      <c r="Q83" s="194">
        <v>0</v>
      </c>
      <c r="R83" s="279">
        <f>H83-Q83</f>
        <v>0</v>
      </c>
    </row>
    <row r="84" spans="1:18" ht="25.5">
      <c r="A84" s="265">
        <v>2</v>
      </c>
      <c r="B84" s="222" t="s">
        <v>1585</v>
      </c>
      <c r="C84" s="4" t="s">
        <v>866</v>
      </c>
      <c r="D84" s="280" t="s">
        <v>916</v>
      </c>
      <c r="E84" s="280" t="s">
        <v>1916</v>
      </c>
      <c r="F84" s="280" t="s">
        <v>1915</v>
      </c>
      <c r="G84" s="281" t="s">
        <v>514</v>
      </c>
      <c r="H84" s="282">
        <v>0</v>
      </c>
      <c r="I84" s="280" t="s">
        <v>878</v>
      </c>
      <c r="J84" s="281" t="s">
        <v>918</v>
      </c>
      <c r="K84" s="280"/>
      <c r="L84" s="280"/>
      <c r="M84" s="254" t="s">
        <v>925</v>
      </c>
      <c r="N84" s="280"/>
      <c r="O84" s="280"/>
      <c r="P84" s="280" t="s">
        <v>1914</v>
      </c>
      <c r="Q84" s="282">
        <v>0</v>
      </c>
      <c r="R84" s="279">
        <f t="shared" ref="R84:R147" si="2">H84-Q84</f>
        <v>0</v>
      </c>
    </row>
    <row r="85" spans="1:18">
      <c r="A85" s="265">
        <v>3</v>
      </c>
      <c r="B85" s="198" t="s">
        <v>1585</v>
      </c>
      <c r="C85" s="4" t="s">
        <v>866</v>
      </c>
      <c r="D85" s="254" t="s">
        <v>1918</v>
      </c>
      <c r="E85" s="254" t="s">
        <v>1919</v>
      </c>
      <c r="F85" s="254" t="s">
        <v>1920</v>
      </c>
      <c r="G85" s="210" t="s">
        <v>877</v>
      </c>
      <c r="H85" s="194">
        <v>1680</v>
      </c>
      <c r="I85" s="254" t="s">
        <v>878</v>
      </c>
      <c r="J85" s="210" t="s">
        <v>918</v>
      </c>
      <c r="K85" s="283">
        <v>43844</v>
      </c>
      <c r="L85" s="283">
        <v>43850</v>
      </c>
      <c r="M85" s="254" t="s">
        <v>925</v>
      </c>
      <c r="N85" s="254"/>
      <c r="O85" s="254"/>
      <c r="P85" s="254" t="s">
        <v>1914</v>
      </c>
      <c r="Q85" s="194">
        <v>1680</v>
      </c>
      <c r="R85" s="279">
        <f t="shared" si="2"/>
        <v>0</v>
      </c>
    </row>
    <row r="86" spans="1:18">
      <c r="A86" s="265">
        <v>4</v>
      </c>
      <c r="B86" s="198" t="s">
        <v>1585</v>
      </c>
      <c r="C86" s="4" t="s">
        <v>866</v>
      </c>
      <c r="D86" s="254" t="s">
        <v>511</v>
      </c>
      <c r="E86" s="254" t="s">
        <v>1921</v>
      </c>
      <c r="F86" s="254" t="s">
        <v>226</v>
      </c>
      <c r="G86" s="210" t="s">
        <v>514</v>
      </c>
      <c r="H86" s="194">
        <v>50.42</v>
      </c>
      <c r="I86" s="254" t="s">
        <v>878</v>
      </c>
      <c r="J86" s="210" t="s">
        <v>918</v>
      </c>
      <c r="K86" s="283">
        <v>43850</v>
      </c>
      <c r="L86" s="283">
        <v>43860</v>
      </c>
      <c r="M86" s="254" t="s">
        <v>925</v>
      </c>
      <c r="N86" s="254"/>
      <c r="O86" s="254"/>
      <c r="P86" s="254" t="s">
        <v>1914</v>
      </c>
      <c r="Q86" s="194">
        <v>50.42</v>
      </c>
      <c r="R86" s="279">
        <f t="shared" si="2"/>
        <v>0</v>
      </c>
    </row>
    <row r="87" spans="1:18">
      <c r="A87" s="265">
        <v>5</v>
      </c>
      <c r="B87" s="198" t="s">
        <v>1585</v>
      </c>
      <c r="C87" s="4" t="s">
        <v>866</v>
      </c>
      <c r="D87" s="254" t="s">
        <v>916</v>
      </c>
      <c r="E87" s="254" t="s">
        <v>1924</v>
      </c>
      <c r="F87" s="254" t="s">
        <v>1925</v>
      </c>
      <c r="G87" s="210" t="s">
        <v>817</v>
      </c>
      <c r="H87" s="194">
        <v>2268</v>
      </c>
      <c r="I87" s="254" t="s">
        <v>878</v>
      </c>
      <c r="J87" s="210" t="s">
        <v>918</v>
      </c>
      <c r="K87" s="283">
        <v>43858</v>
      </c>
      <c r="L87" s="283">
        <v>43866</v>
      </c>
      <c r="M87" s="254" t="s">
        <v>925</v>
      </c>
      <c r="N87" s="254"/>
      <c r="O87" s="254"/>
      <c r="P87" s="254" t="s">
        <v>1914</v>
      </c>
      <c r="Q87" s="194">
        <v>2268</v>
      </c>
      <c r="R87" s="279">
        <f t="shared" si="2"/>
        <v>0</v>
      </c>
    </row>
    <row r="88" spans="1:18">
      <c r="A88" s="265">
        <v>6</v>
      </c>
      <c r="B88" s="198" t="s">
        <v>1585</v>
      </c>
      <c r="C88" s="4" t="s">
        <v>866</v>
      </c>
      <c r="D88" s="254" t="s">
        <v>916</v>
      </c>
      <c r="E88" s="254" t="s">
        <v>1933</v>
      </c>
      <c r="F88" s="254" t="s">
        <v>1934</v>
      </c>
      <c r="G88" s="210" t="s">
        <v>1102</v>
      </c>
      <c r="H88" s="194">
        <v>1083</v>
      </c>
      <c r="I88" s="254" t="s">
        <v>878</v>
      </c>
      <c r="J88" s="210" t="s">
        <v>918</v>
      </c>
      <c r="K88" s="283">
        <v>43865</v>
      </c>
      <c r="L88" s="283">
        <v>43876</v>
      </c>
      <c r="M88" s="254" t="s">
        <v>925</v>
      </c>
      <c r="N88" s="254"/>
      <c r="O88" s="254"/>
      <c r="P88" s="254" t="s">
        <v>1914</v>
      </c>
      <c r="Q88" s="194">
        <v>1083</v>
      </c>
      <c r="R88" s="279">
        <f t="shared" si="2"/>
        <v>0</v>
      </c>
    </row>
    <row r="89" spans="1:18">
      <c r="A89" s="265">
        <v>7</v>
      </c>
      <c r="B89" s="198" t="s">
        <v>1585</v>
      </c>
      <c r="C89" s="4" t="s">
        <v>866</v>
      </c>
      <c r="D89" s="254" t="s">
        <v>916</v>
      </c>
      <c r="E89" s="254" t="s">
        <v>1936</v>
      </c>
      <c r="F89" s="254" t="s">
        <v>1937</v>
      </c>
      <c r="G89" s="210" t="s">
        <v>877</v>
      </c>
      <c r="H89" s="194">
        <v>441.18</v>
      </c>
      <c r="I89" s="254" t="s">
        <v>878</v>
      </c>
      <c r="J89" s="210" t="s">
        <v>918</v>
      </c>
      <c r="K89" s="283">
        <v>43866</v>
      </c>
      <c r="L89" s="283">
        <v>43876</v>
      </c>
      <c r="M89" s="254" t="s">
        <v>925</v>
      </c>
      <c r="N89" s="254"/>
      <c r="O89" s="224" t="s">
        <v>2005</v>
      </c>
      <c r="P89" s="254" t="s">
        <v>1914</v>
      </c>
      <c r="Q89" s="194">
        <v>441.18</v>
      </c>
      <c r="R89" s="279">
        <f t="shared" si="2"/>
        <v>0</v>
      </c>
    </row>
    <row r="90" spans="1:18">
      <c r="A90" s="265">
        <v>8</v>
      </c>
      <c r="B90" s="198" t="s">
        <v>1585</v>
      </c>
      <c r="C90" s="4" t="s">
        <v>866</v>
      </c>
      <c r="D90" s="254" t="s">
        <v>916</v>
      </c>
      <c r="E90" s="254" t="s">
        <v>1938</v>
      </c>
      <c r="F90" s="204" t="s">
        <v>1939</v>
      </c>
      <c r="G90" s="210" t="s">
        <v>877</v>
      </c>
      <c r="H90" s="194">
        <v>63.03</v>
      </c>
      <c r="I90" s="254" t="s">
        <v>878</v>
      </c>
      <c r="J90" s="210" t="s">
        <v>918</v>
      </c>
      <c r="K90" s="283">
        <v>43866</v>
      </c>
      <c r="L90" s="283">
        <v>43876</v>
      </c>
      <c r="M90" s="254" t="s">
        <v>925</v>
      </c>
      <c r="N90" s="254"/>
      <c r="O90" s="254"/>
      <c r="P90" s="254" t="s">
        <v>1914</v>
      </c>
      <c r="Q90" s="194">
        <v>63.03</v>
      </c>
      <c r="R90" s="279">
        <f t="shared" si="2"/>
        <v>0</v>
      </c>
    </row>
    <row r="91" spans="1:18">
      <c r="A91" s="265">
        <v>9</v>
      </c>
      <c r="B91" s="198" t="s">
        <v>1585</v>
      </c>
      <c r="C91" s="4" t="s">
        <v>866</v>
      </c>
      <c r="D91" s="254" t="s">
        <v>916</v>
      </c>
      <c r="E91" s="254" t="s">
        <v>1943</v>
      </c>
      <c r="F91" s="204" t="s">
        <v>1944</v>
      </c>
      <c r="G91" s="210" t="s">
        <v>817</v>
      </c>
      <c r="H91" s="194">
        <v>878.94</v>
      </c>
      <c r="I91" s="254" t="s">
        <v>878</v>
      </c>
      <c r="J91" s="210" t="s">
        <v>918</v>
      </c>
      <c r="K91" s="283">
        <v>43872</v>
      </c>
      <c r="L91" s="283">
        <v>43876</v>
      </c>
      <c r="M91" s="254" t="s">
        <v>925</v>
      </c>
      <c r="N91" s="254"/>
      <c r="O91" s="254"/>
      <c r="P91" s="254" t="s">
        <v>1914</v>
      </c>
      <c r="Q91" s="194">
        <v>878.94</v>
      </c>
      <c r="R91" s="279">
        <f t="shared" si="2"/>
        <v>0</v>
      </c>
    </row>
    <row r="92" spans="1:18" ht="25.5">
      <c r="A92" s="265">
        <v>10</v>
      </c>
      <c r="B92" s="198" t="s">
        <v>1585</v>
      </c>
      <c r="C92" s="4" t="s">
        <v>866</v>
      </c>
      <c r="D92" s="254" t="s">
        <v>916</v>
      </c>
      <c r="E92" s="254" t="s">
        <v>1945</v>
      </c>
      <c r="F92" s="204" t="s">
        <v>367</v>
      </c>
      <c r="G92" s="210" t="s">
        <v>512</v>
      </c>
      <c r="H92" s="194">
        <v>17360</v>
      </c>
      <c r="I92" s="254" t="s">
        <v>878</v>
      </c>
      <c r="J92" s="210" t="s">
        <v>918</v>
      </c>
      <c r="K92" s="283">
        <v>43880</v>
      </c>
      <c r="L92" s="283">
        <v>43902</v>
      </c>
      <c r="M92" s="254" t="s">
        <v>925</v>
      </c>
      <c r="N92" s="254"/>
      <c r="O92" s="254"/>
      <c r="P92" s="254" t="s">
        <v>1501</v>
      </c>
      <c r="Q92" s="194">
        <v>17360</v>
      </c>
      <c r="R92" s="279">
        <f t="shared" si="2"/>
        <v>0</v>
      </c>
    </row>
    <row r="93" spans="1:18">
      <c r="A93" s="265">
        <v>11</v>
      </c>
      <c r="B93" s="198" t="s">
        <v>1585</v>
      </c>
      <c r="C93" s="4" t="s">
        <v>866</v>
      </c>
      <c r="D93" s="254" t="s">
        <v>1019</v>
      </c>
      <c r="E93" s="254" t="s">
        <v>1950</v>
      </c>
      <c r="F93" s="254" t="s">
        <v>791</v>
      </c>
      <c r="G93" s="210" t="s">
        <v>877</v>
      </c>
      <c r="H93" s="194">
        <v>825.38</v>
      </c>
      <c r="I93" s="254" t="s">
        <v>878</v>
      </c>
      <c r="J93" s="210" t="s">
        <v>918</v>
      </c>
      <c r="K93" s="283">
        <v>43878</v>
      </c>
      <c r="L93" s="283">
        <v>43886</v>
      </c>
      <c r="M93" s="254" t="s">
        <v>925</v>
      </c>
      <c r="N93" s="254"/>
      <c r="O93" s="224" t="s">
        <v>1949</v>
      </c>
      <c r="P93" s="254" t="s">
        <v>1914</v>
      </c>
      <c r="Q93" s="194">
        <v>825.38</v>
      </c>
      <c r="R93" s="279">
        <f t="shared" si="2"/>
        <v>0</v>
      </c>
    </row>
    <row r="94" spans="1:18" ht="25.5">
      <c r="A94" s="265">
        <v>12</v>
      </c>
      <c r="B94" s="198" t="s">
        <v>1585</v>
      </c>
      <c r="C94" s="4" t="s">
        <v>866</v>
      </c>
      <c r="D94" s="254" t="s">
        <v>916</v>
      </c>
      <c r="E94" s="254" t="s">
        <v>1951</v>
      </c>
      <c r="F94" s="254" t="s">
        <v>1952</v>
      </c>
      <c r="G94" s="210" t="s">
        <v>877</v>
      </c>
      <c r="H94" s="194">
        <v>159.66</v>
      </c>
      <c r="I94" s="254" t="s">
        <v>878</v>
      </c>
      <c r="J94" s="210" t="s">
        <v>918</v>
      </c>
      <c r="K94" s="283">
        <v>43878</v>
      </c>
      <c r="L94" s="283">
        <v>43886</v>
      </c>
      <c r="M94" s="254" t="s">
        <v>925</v>
      </c>
      <c r="N94" s="254"/>
      <c r="O94" s="224"/>
      <c r="P94" s="254" t="s">
        <v>1914</v>
      </c>
      <c r="Q94" s="194">
        <v>159.66</v>
      </c>
      <c r="R94" s="279">
        <f t="shared" si="2"/>
        <v>0</v>
      </c>
    </row>
    <row r="95" spans="1:18" ht="38.25">
      <c r="A95" s="265">
        <v>13</v>
      </c>
      <c r="B95" s="198" t="s">
        <v>1585</v>
      </c>
      <c r="C95" s="4" t="s">
        <v>866</v>
      </c>
      <c r="D95" s="254" t="s">
        <v>916</v>
      </c>
      <c r="E95" s="254" t="s">
        <v>1956</v>
      </c>
      <c r="F95" s="254" t="s">
        <v>262</v>
      </c>
      <c r="G95" s="210" t="s">
        <v>512</v>
      </c>
      <c r="H95" s="194">
        <v>427.09</v>
      </c>
      <c r="I95" s="254" t="s">
        <v>878</v>
      </c>
      <c r="J95" s="210" t="s">
        <v>918</v>
      </c>
      <c r="K95" s="283">
        <v>43886</v>
      </c>
      <c r="L95" s="283">
        <v>43895</v>
      </c>
      <c r="M95" s="254" t="s">
        <v>925</v>
      </c>
      <c r="N95" s="254"/>
      <c r="O95" s="224" t="s">
        <v>807</v>
      </c>
      <c r="P95" s="254" t="s">
        <v>1914</v>
      </c>
      <c r="Q95" s="194">
        <v>427.09</v>
      </c>
      <c r="R95" s="279">
        <f t="shared" si="2"/>
        <v>0</v>
      </c>
    </row>
    <row r="96" spans="1:18">
      <c r="A96" s="265">
        <v>14</v>
      </c>
      <c r="B96" s="198" t="s">
        <v>1585</v>
      </c>
      <c r="C96" s="4" t="s">
        <v>866</v>
      </c>
      <c r="D96" s="254" t="s">
        <v>916</v>
      </c>
      <c r="E96" s="254" t="s">
        <v>1960</v>
      </c>
      <c r="F96" s="254" t="s">
        <v>1961</v>
      </c>
      <c r="G96" s="210" t="s">
        <v>877</v>
      </c>
      <c r="H96" s="194">
        <v>358.94</v>
      </c>
      <c r="I96" s="254" t="s">
        <v>878</v>
      </c>
      <c r="J96" s="210" t="s">
        <v>918</v>
      </c>
      <c r="K96" s="283">
        <v>43892</v>
      </c>
      <c r="L96" s="283">
        <v>43895</v>
      </c>
      <c r="M96" s="254" t="s">
        <v>925</v>
      </c>
      <c r="N96" s="254"/>
      <c r="O96" s="224"/>
      <c r="P96" s="254" t="s">
        <v>1914</v>
      </c>
      <c r="Q96" s="194">
        <v>358.94</v>
      </c>
      <c r="R96" s="279">
        <f t="shared" si="2"/>
        <v>0</v>
      </c>
    </row>
    <row r="97" spans="1:18">
      <c r="A97" s="265">
        <v>15</v>
      </c>
      <c r="B97" s="198" t="s">
        <v>1585</v>
      </c>
      <c r="C97" s="4" t="s">
        <v>866</v>
      </c>
      <c r="D97" s="254" t="s">
        <v>916</v>
      </c>
      <c r="E97" s="254" t="s">
        <v>1962</v>
      </c>
      <c r="F97" s="254" t="s">
        <v>1963</v>
      </c>
      <c r="G97" s="210" t="s">
        <v>877</v>
      </c>
      <c r="H97" s="194">
        <v>1785</v>
      </c>
      <c r="I97" s="254" t="s">
        <v>878</v>
      </c>
      <c r="J97" s="210" t="s">
        <v>918</v>
      </c>
      <c r="K97" s="283">
        <v>43892</v>
      </c>
      <c r="L97" s="283">
        <v>43895</v>
      </c>
      <c r="M97" s="254" t="s">
        <v>925</v>
      </c>
      <c r="N97" s="254"/>
      <c r="O97" s="224" t="s">
        <v>2143</v>
      </c>
      <c r="P97" s="254" t="s">
        <v>1914</v>
      </c>
      <c r="Q97" s="194">
        <v>1785</v>
      </c>
      <c r="R97" s="279">
        <f t="shared" si="2"/>
        <v>0</v>
      </c>
    </row>
    <row r="98" spans="1:18" ht="38.25">
      <c r="A98" s="265">
        <v>16</v>
      </c>
      <c r="B98" s="198" t="s">
        <v>1585</v>
      </c>
      <c r="C98" s="4" t="s">
        <v>866</v>
      </c>
      <c r="D98" s="254" t="s">
        <v>916</v>
      </c>
      <c r="E98" s="204" t="s">
        <v>1964</v>
      </c>
      <c r="F98" s="204" t="s">
        <v>1967</v>
      </c>
      <c r="G98" s="210" t="s">
        <v>1104</v>
      </c>
      <c r="H98" s="194">
        <v>3205.35</v>
      </c>
      <c r="I98" s="254" t="s">
        <v>878</v>
      </c>
      <c r="J98" s="210" t="s">
        <v>918</v>
      </c>
      <c r="K98" s="283">
        <v>43894</v>
      </c>
      <c r="L98" s="283">
        <v>43900</v>
      </c>
      <c r="M98" s="254" t="s">
        <v>925</v>
      </c>
      <c r="N98" s="254"/>
      <c r="O98" s="224"/>
      <c r="P98" s="254" t="s">
        <v>1914</v>
      </c>
      <c r="Q98" s="194">
        <v>3205.35</v>
      </c>
      <c r="R98" s="279">
        <f t="shared" si="2"/>
        <v>0</v>
      </c>
    </row>
    <row r="99" spans="1:18" ht="25.5">
      <c r="A99" s="265">
        <v>17</v>
      </c>
      <c r="B99" s="198" t="s">
        <v>1585</v>
      </c>
      <c r="C99" s="4" t="s">
        <v>866</v>
      </c>
      <c r="D99" s="254" t="s">
        <v>916</v>
      </c>
      <c r="E99" s="204" t="s">
        <v>1965</v>
      </c>
      <c r="F99" s="204" t="s">
        <v>1968</v>
      </c>
      <c r="G99" s="210" t="s">
        <v>1104</v>
      </c>
      <c r="H99" s="194">
        <v>196.76</v>
      </c>
      <c r="I99" s="254" t="s">
        <v>878</v>
      </c>
      <c r="J99" s="210" t="s">
        <v>918</v>
      </c>
      <c r="K99" s="283">
        <v>43894</v>
      </c>
      <c r="L99" s="283">
        <v>43900</v>
      </c>
      <c r="M99" s="254" t="s">
        <v>925</v>
      </c>
      <c r="N99" s="254"/>
      <c r="O99" s="224"/>
      <c r="P99" s="254" t="s">
        <v>1914</v>
      </c>
      <c r="Q99" s="194">
        <v>196.76</v>
      </c>
      <c r="R99" s="279">
        <f t="shared" si="2"/>
        <v>0</v>
      </c>
    </row>
    <row r="100" spans="1:18">
      <c r="A100" s="265">
        <v>18</v>
      </c>
      <c r="B100" s="198" t="s">
        <v>1585</v>
      </c>
      <c r="C100" s="4" t="s">
        <v>866</v>
      </c>
      <c r="D100" s="254" t="s">
        <v>916</v>
      </c>
      <c r="E100" s="204" t="s">
        <v>1966</v>
      </c>
      <c r="F100" s="204" t="s">
        <v>1969</v>
      </c>
      <c r="G100" s="210" t="s">
        <v>1104</v>
      </c>
      <c r="H100" s="194">
        <v>289.89999999999998</v>
      </c>
      <c r="I100" s="254" t="s">
        <v>878</v>
      </c>
      <c r="J100" s="210" t="s">
        <v>918</v>
      </c>
      <c r="K100" s="283">
        <v>43894</v>
      </c>
      <c r="L100" s="283">
        <v>43900</v>
      </c>
      <c r="M100" s="254" t="s">
        <v>925</v>
      </c>
      <c r="N100" s="254"/>
      <c r="O100" s="224"/>
      <c r="P100" s="254" t="s">
        <v>1914</v>
      </c>
      <c r="Q100" s="194">
        <v>289.89999999999998</v>
      </c>
      <c r="R100" s="279">
        <f t="shared" si="2"/>
        <v>0</v>
      </c>
    </row>
    <row r="101" spans="1:18">
      <c r="A101" s="265">
        <v>19</v>
      </c>
      <c r="B101" s="198" t="s">
        <v>1585</v>
      </c>
      <c r="C101" s="4" t="s">
        <v>866</v>
      </c>
      <c r="D101" s="254" t="s">
        <v>916</v>
      </c>
      <c r="E101" s="204" t="s">
        <v>1979</v>
      </c>
      <c r="F101" s="204" t="s">
        <v>1980</v>
      </c>
      <c r="G101" s="210" t="s">
        <v>817</v>
      </c>
      <c r="H101" s="194">
        <v>576.80999999999995</v>
      </c>
      <c r="I101" s="254" t="s">
        <v>878</v>
      </c>
      <c r="J101" s="210" t="s">
        <v>918</v>
      </c>
      <c r="K101" s="283">
        <v>43901</v>
      </c>
      <c r="L101" s="283">
        <v>43905</v>
      </c>
      <c r="M101" s="254" t="s">
        <v>925</v>
      </c>
      <c r="N101" s="254"/>
      <c r="O101" s="224"/>
      <c r="P101" s="254" t="s">
        <v>1914</v>
      </c>
      <c r="Q101" s="194">
        <v>576.80999999999995</v>
      </c>
      <c r="R101" s="279">
        <f t="shared" si="2"/>
        <v>0</v>
      </c>
    </row>
    <row r="102" spans="1:18" ht="25.5">
      <c r="A102" s="265">
        <v>20</v>
      </c>
      <c r="B102" s="198" t="s">
        <v>1585</v>
      </c>
      <c r="C102" s="4" t="s">
        <v>866</v>
      </c>
      <c r="D102" s="254" t="s">
        <v>916</v>
      </c>
      <c r="E102" s="204" t="s">
        <v>1981</v>
      </c>
      <c r="F102" s="204" t="s">
        <v>1982</v>
      </c>
      <c r="G102" s="210" t="s">
        <v>1102</v>
      </c>
      <c r="H102" s="194">
        <v>372.27</v>
      </c>
      <c r="I102" s="254" t="s">
        <v>878</v>
      </c>
      <c r="J102" s="210" t="s">
        <v>918</v>
      </c>
      <c r="K102" s="283">
        <v>43901</v>
      </c>
      <c r="L102" s="283">
        <v>43905</v>
      </c>
      <c r="M102" s="254" t="s">
        <v>925</v>
      </c>
      <c r="N102" s="254"/>
      <c r="O102" s="224"/>
      <c r="P102" s="254" t="s">
        <v>1914</v>
      </c>
      <c r="Q102" s="194">
        <v>372.27</v>
      </c>
      <c r="R102" s="279">
        <f t="shared" si="2"/>
        <v>0</v>
      </c>
    </row>
    <row r="103" spans="1:18">
      <c r="A103" s="265">
        <v>21</v>
      </c>
      <c r="B103" s="198" t="s">
        <v>1585</v>
      </c>
      <c r="C103" s="4" t="s">
        <v>866</v>
      </c>
      <c r="D103" s="254" t="s">
        <v>916</v>
      </c>
      <c r="E103" s="204" t="s">
        <v>1995</v>
      </c>
      <c r="F103" s="204" t="s">
        <v>1982</v>
      </c>
      <c r="G103" s="210" t="s">
        <v>1102</v>
      </c>
      <c r="H103" s="194">
        <v>0</v>
      </c>
      <c r="I103" s="254" t="s">
        <v>878</v>
      </c>
      <c r="J103" s="210" t="s">
        <v>918</v>
      </c>
      <c r="K103" s="254"/>
      <c r="L103" s="254"/>
      <c r="M103" s="254" t="s">
        <v>925</v>
      </c>
      <c r="N103" s="254"/>
      <c r="O103" s="224"/>
      <c r="P103" s="254" t="s">
        <v>1914</v>
      </c>
      <c r="Q103" s="194">
        <v>0</v>
      </c>
      <c r="R103" s="279">
        <f t="shared" si="2"/>
        <v>0</v>
      </c>
    </row>
    <row r="104" spans="1:18">
      <c r="A104" s="265">
        <v>22</v>
      </c>
      <c r="B104" s="198" t="s">
        <v>1585</v>
      </c>
      <c r="C104" s="4" t="s">
        <v>866</v>
      </c>
      <c r="D104" s="254" t="s">
        <v>916</v>
      </c>
      <c r="E104" s="204" t="s">
        <v>1984</v>
      </c>
      <c r="F104" s="204" t="s">
        <v>1937</v>
      </c>
      <c r="G104" s="210" t="s">
        <v>877</v>
      </c>
      <c r="H104" s="194">
        <v>587.9</v>
      </c>
      <c r="I104" s="254" t="s">
        <v>878</v>
      </c>
      <c r="J104" s="210" t="s">
        <v>918</v>
      </c>
      <c r="K104" s="283">
        <v>43906</v>
      </c>
      <c r="L104" s="283">
        <v>43915</v>
      </c>
      <c r="M104" s="254" t="s">
        <v>925</v>
      </c>
      <c r="N104" s="254"/>
      <c r="O104" s="224"/>
      <c r="P104" s="254" t="s">
        <v>1914</v>
      </c>
      <c r="Q104" s="194">
        <v>587.91</v>
      </c>
      <c r="R104" s="279">
        <f t="shared" si="2"/>
        <v>-9.9999999999909051E-3</v>
      </c>
    </row>
    <row r="105" spans="1:18">
      <c r="A105" s="265">
        <v>23</v>
      </c>
      <c r="B105" s="198" t="s">
        <v>1585</v>
      </c>
      <c r="C105" s="4" t="s">
        <v>866</v>
      </c>
      <c r="D105" s="254" t="s">
        <v>916</v>
      </c>
      <c r="E105" s="204" t="s">
        <v>1985</v>
      </c>
      <c r="F105" s="204" t="s">
        <v>1986</v>
      </c>
      <c r="G105" s="210" t="s">
        <v>877</v>
      </c>
      <c r="H105" s="194">
        <v>1255.46</v>
      </c>
      <c r="I105" s="254" t="s">
        <v>878</v>
      </c>
      <c r="J105" s="210" t="s">
        <v>918</v>
      </c>
      <c r="K105" s="283">
        <v>43906</v>
      </c>
      <c r="L105" s="283">
        <v>43915</v>
      </c>
      <c r="M105" s="254" t="s">
        <v>925</v>
      </c>
      <c r="N105" s="254"/>
      <c r="O105" s="224" t="s">
        <v>2006</v>
      </c>
      <c r="P105" s="254" t="s">
        <v>1914</v>
      </c>
      <c r="Q105" s="194">
        <v>1255.46</v>
      </c>
      <c r="R105" s="279">
        <f t="shared" si="2"/>
        <v>0</v>
      </c>
    </row>
    <row r="106" spans="1:18">
      <c r="A106" s="265">
        <v>24</v>
      </c>
      <c r="B106" s="198" t="s">
        <v>1585</v>
      </c>
      <c r="C106" s="4" t="s">
        <v>866</v>
      </c>
      <c r="D106" s="254" t="s">
        <v>916</v>
      </c>
      <c r="E106" s="204" t="s">
        <v>1987</v>
      </c>
      <c r="F106" s="204" t="s">
        <v>1988</v>
      </c>
      <c r="G106" s="210" t="s">
        <v>877</v>
      </c>
      <c r="H106" s="194">
        <v>520</v>
      </c>
      <c r="I106" s="254" t="s">
        <v>878</v>
      </c>
      <c r="J106" s="210" t="s">
        <v>918</v>
      </c>
      <c r="K106" s="283">
        <v>43907</v>
      </c>
      <c r="L106" s="283">
        <v>43915</v>
      </c>
      <c r="M106" s="254" t="s">
        <v>925</v>
      </c>
      <c r="N106" s="254"/>
      <c r="O106" s="224" t="s">
        <v>2016</v>
      </c>
      <c r="P106" s="254" t="s">
        <v>1914</v>
      </c>
      <c r="Q106" s="194">
        <v>520</v>
      </c>
      <c r="R106" s="279">
        <f t="shared" si="2"/>
        <v>0</v>
      </c>
    </row>
    <row r="107" spans="1:18">
      <c r="A107" s="265">
        <v>25</v>
      </c>
      <c r="B107" s="198" t="s">
        <v>1585</v>
      </c>
      <c r="C107" s="4" t="s">
        <v>866</v>
      </c>
      <c r="D107" s="254" t="s">
        <v>916</v>
      </c>
      <c r="E107" s="204" t="s">
        <v>1989</v>
      </c>
      <c r="F107" s="204" t="s">
        <v>1990</v>
      </c>
      <c r="G107" s="210" t="s">
        <v>877</v>
      </c>
      <c r="H107" s="194">
        <v>160</v>
      </c>
      <c r="I107" s="254" t="s">
        <v>878</v>
      </c>
      <c r="J107" s="210" t="s">
        <v>918</v>
      </c>
      <c r="K107" s="283">
        <v>43907</v>
      </c>
      <c r="L107" s="283">
        <v>43915</v>
      </c>
      <c r="M107" s="254" t="s">
        <v>925</v>
      </c>
      <c r="N107" s="254"/>
      <c r="O107" s="224" t="s">
        <v>2007</v>
      </c>
      <c r="P107" s="254" t="s">
        <v>1914</v>
      </c>
      <c r="Q107" s="194">
        <v>160</v>
      </c>
      <c r="R107" s="279">
        <f t="shared" si="2"/>
        <v>0</v>
      </c>
    </row>
    <row r="108" spans="1:18">
      <c r="A108" s="265">
        <v>26</v>
      </c>
      <c r="B108" s="198" t="s">
        <v>1585</v>
      </c>
      <c r="C108" s="4" t="s">
        <v>866</v>
      </c>
      <c r="D108" s="254" t="s">
        <v>916</v>
      </c>
      <c r="E108" s="204" t="s">
        <v>1991</v>
      </c>
      <c r="F108" s="204" t="s">
        <v>1992</v>
      </c>
      <c r="G108" s="210" t="s">
        <v>877</v>
      </c>
      <c r="H108" s="194">
        <v>65.42</v>
      </c>
      <c r="I108" s="254" t="s">
        <v>878</v>
      </c>
      <c r="J108" s="210" t="s">
        <v>918</v>
      </c>
      <c r="K108" s="283">
        <v>43907</v>
      </c>
      <c r="L108" s="283">
        <v>43915</v>
      </c>
      <c r="M108" s="254" t="s">
        <v>925</v>
      </c>
      <c r="N108" s="254"/>
      <c r="O108" s="224"/>
      <c r="P108" s="254" t="s">
        <v>1914</v>
      </c>
      <c r="Q108" s="194">
        <v>65.42</v>
      </c>
      <c r="R108" s="279">
        <f t="shared" si="2"/>
        <v>0</v>
      </c>
    </row>
    <row r="109" spans="1:18">
      <c r="A109" s="265">
        <v>27</v>
      </c>
      <c r="B109" s="198" t="s">
        <v>1585</v>
      </c>
      <c r="C109" s="4" t="s">
        <v>866</v>
      </c>
      <c r="D109" s="254" t="s">
        <v>916</v>
      </c>
      <c r="E109" s="204" t="s">
        <v>1993</v>
      </c>
      <c r="F109" s="204" t="s">
        <v>1994</v>
      </c>
      <c r="G109" s="210" t="s">
        <v>877</v>
      </c>
      <c r="H109" s="194">
        <v>0</v>
      </c>
      <c r="I109" s="254" t="s">
        <v>878</v>
      </c>
      <c r="J109" s="210" t="s">
        <v>918</v>
      </c>
      <c r="K109" s="254"/>
      <c r="L109" s="254"/>
      <c r="M109" s="254" t="s">
        <v>925</v>
      </c>
      <c r="N109" s="254"/>
      <c r="O109" s="224"/>
      <c r="P109" s="254" t="s">
        <v>1914</v>
      </c>
      <c r="Q109" s="194">
        <v>0</v>
      </c>
      <c r="R109" s="279">
        <f t="shared" si="2"/>
        <v>0</v>
      </c>
    </row>
    <row r="110" spans="1:18">
      <c r="A110" s="265">
        <v>28</v>
      </c>
      <c r="B110" s="198" t="s">
        <v>1585</v>
      </c>
      <c r="C110" s="4" t="s">
        <v>866</v>
      </c>
      <c r="D110" s="254" t="s">
        <v>916</v>
      </c>
      <c r="E110" s="204" t="s">
        <v>1996</v>
      </c>
      <c r="F110" s="204" t="s">
        <v>1997</v>
      </c>
      <c r="G110" s="210" t="s">
        <v>877</v>
      </c>
      <c r="H110" s="194">
        <v>10900</v>
      </c>
      <c r="I110" s="254" t="s">
        <v>878</v>
      </c>
      <c r="J110" s="210" t="s">
        <v>918</v>
      </c>
      <c r="K110" s="283">
        <v>43909</v>
      </c>
      <c r="L110" s="283">
        <v>43915</v>
      </c>
      <c r="M110" s="254" t="s">
        <v>925</v>
      </c>
      <c r="N110" s="254"/>
      <c r="O110" s="224"/>
      <c r="P110" s="254" t="s">
        <v>1914</v>
      </c>
      <c r="Q110" s="194">
        <v>10900</v>
      </c>
      <c r="R110" s="279">
        <f t="shared" si="2"/>
        <v>0</v>
      </c>
    </row>
    <row r="111" spans="1:18">
      <c r="A111" s="265">
        <v>29</v>
      </c>
      <c r="B111" s="198" t="s">
        <v>1585</v>
      </c>
      <c r="C111" s="4" t="s">
        <v>866</v>
      </c>
      <c r="D111" s="254" t="s">
        <v>916</v>
      </c>
      <c r="E111" s="204" t="s">
        <v>1998</v>
      </c>
      <c r="F111" s="204" t="s">
        <v>1999</v>
      </c>
      <c r="G111" s="210" t="s">
        <v>1104</v>
      </c>
      <c r="H111" s="194">
        <v>1184.68</v>
      </c>
      <c r="I111" s="254" t="s">
        <v>878</v>
      </c>
      <c r="J111" s="210" t="s">
        <v>918</v>
      </c>
      <c r="K111" s="283">
        <v>43909</v>
      </c>
      <c r="L111" s="283">
        <v>43915</v>
      </c>
      <c r="M111" s="254" t="s">
        <v>925</v>
      </c>
      <c r="N111" s="254"/>
      <c r="O111" s="224"/>
      <c r="P111" s="254" t="s">
        <v>1914</v>
      </c>
      <c r="Q111" s="194">
        <v>1184.68</v>
      </c>
      <c r="R111" s="279">
        <f t="shared" si="2"/>
        <v>0</v>
      </c>
    </row>
    <row r="112" spans="1:18">
      <c r="A112" s="265">
        <v>30</v>
      </c>
      <c r="B112" s="198" t="s">
        <v>1585</v>
      </c>
      <c r="C112" s="4" t="s">
        <v>866</v>
      </c>
      <c r="D112" s="254" t="s">
        <v>916</v>
      </c>
      <c r="E112" s="254" t="s">
        <v>1962</v>
      </c>
      <c r="F112" s="254" t="s">
        <v>1963</v>
      </c>
      <c r="G112" s="210" t="s">
        <v>877</v>
      </c>
      <c r="H112" s="194">
        <v>3360</v>
      </c>
      <c r="I112" s="254" t="s">
        <v>878</v>
      </c>
      <c r="J112" s="210" t="s">
        <v>918</v>
      </c>
      <c r="K112" s="283">
        <v>43913</v>
      </c>
      <c r="L112" s="283">
        <v>43920</v>
      </c>
      <c r="M112" s="254" t="s">
        <v>925</v>
      </c>
      <c r="N112" s="254"/>
      <c r="O112" s="224" t="s">
        <v>2143</v>
      </c>
      <c r="P112" s="254" t="s">
        <v>1914</v>
      </c>
      <c r="Q112" s="194">
        <v>3360</v>
      </c>
      <c r="R112" s="279">
        <f t="shared" si="2"/>
        <v>0</v>
      </c>
    </row>
    <row r="113" spans="1:18" ht="25.5">
      <c r="A113" s="265">
        <v>31</v>
      </c>
      <c r="B113" s="198" t="s">
        <v>1585</v>
      </c>
      <c r="C113" s="4" t="s">
        <v>866</v>
      </c>
      <c r="D113" s="254" t="s">
        <v>916</v>
      </c>
      <c r="E113" s="254" t="s">
        <v>2003</v>
      </c>
      <c r="F113" s="254" t="s">
        <v>1961</v>
      </c>
      <c r="G113" s="210" t="s">
        <v>1102</v>
      </c>
      <c r="H113" s="194">
        <v>277.32</v>
      </c>
      <c r="I113" s="254" t="s">
        <v>878</v>
      </c>
      <c r="J113" s="210" t="s">
        <v>918</v>
      </c>
      <c r="K113" s="283">
        <v>43914</v>
      </c>
      <c r="L113" s="283">
        <v>43920</v>
      </c>
      <c r="M113" s="254" t="s">
        <v>925</v>
      </c>
      <c r="N113" s="254"/>
      <c r="O113" s="224"/>
      <c r="P113" s="254" t="s">
        <v>1914</v>
      </c>
      <c r="Q113" s="194">
        <v>277.32</v>
      </c>
      <c r="R113" s="279">
        <f t="shared" si="2"/>
        <v>0</v>
      </c>
    </row>
    <row r="114" spans="1:18">
      <c r="A114" s="265">
        <v>32</v>
      </c>
      <c r="B114" s="198" t="s">
        <v>1585</v>
      </c>
      <c r="C114" s="4" t="s">
        <v>866</v>
      </c>
      <c r="D114" s="254" t="s">
        <v>916</v>
      </c>
      <c r="E114" s="254" t="s">
        <v>1962</v>
      </c>
      <c r="F114" s="254" t="s">
        <v>1963</v>
      </c>
      <c r="G114" s="210" t="s">
        <v>877</v>
      </c>
      <c r="H114" s="194">
        <v>288</v>
      </c>
      <c r="I114" s="254" t="s">
        <v>878</v>
      </c>
      <c r="J114" s="210" t="s">
        <v>918</v>
      </c>
      <c r="K114" s="283">
        <v>43915</v>
      </c>
      <c r="L114" s="283">
        <v>43920</v>
      </c>
      <c r="M114" s="254" t="s">
        <v>925</v>
      </c>
      <c r="N114" s="254"/>
      <c r="O114" s="224" t="s">
        <v>2143</v>
      </c>
      <c r="P114" s="254" t="s">
        <v>1914</v>
      </c>
      <c r="Q114" s="194">
        <v>288</v>
      </c>
      <c r="R114" s="279">
        <f t="shared" si="2"/>
        <v>0</v>
      </c>
    </row>
    <row r="115" spans="1:18">
      <c r="A115" s="265">
        <v>33</v>
      </c>
      <c r="B115" s="198" t="s">
        <v>1585</v>
      </c>
      <c r="C115" s="4" t="s">
        <v>866</v>
      </c>
      <c r="D115" s="254" t="s">
        <v>916</v>
      </c>
      <c r="E115" s="254" t="s">
        <v>2008</v>
      </c>
      <c r="F115" s="254" t="s">
        <v>1986</v>
      </c>
      <c r="G115" s="210" t="s">
        <v>1104</v>
      </c>
      <c r="H115" s="194">
        <v>7350</v>
      </c>
      <c r="I115" s="254" t="s">
        <v>878</v>
      </c>
      <c r="J115" s="210" t="s">
        <v>918</v>
      </c>
      <c r="K115" s="283">
        <v>43916</v>
      </c>
      <c r="L115" s="283">
        <v>43920</v>
      </c>
      <c r="M115" s="254" t="s">
        <v>925</v>
      </c>
      <c r="N115" s="254"/>
      <c r="O115" s="224" t="s">
        <v>2006</v>
      </c>
      <c r="P115" s="254" t="s">
        <v>1914</v>
      </c>
      <c r="Q115" s="194">
        <v>7350</v>
      </c>
      <c r="R115" s="279">
        <f t="shared" si="2"/>
        <v>0</v>
      </c>
    </row>
    <row r="116" spans="1:18">
      <c r="A116" s="265">
        <v>34</v>
      </c>
      <c r="B116" s="198" t="s">
        <v>1585</v>
      </c>
      <c r="C116" s="4" t="s">
        <v>866</v>
      </c>
      <c r="D116" s="254" t="s">
        <v>916</v>
      </c>
      <c r="E116" s="254" t="s">
        <v>2009</v>
      </c>
      <c r="F116" s="254" t="s">
        <v>2012</v>
      </c>
      <c r="G116" s="210" t="s">
        <v>1104</v>
      </c>
      <c r="H116" s="194">
        <v>5400</v>
      </c>
      <c r="I116" s="254" t="s">
        <v>878</v>
      </c>
      <c r="J116" s="210" t="s">
        <v>918</v>
      </c>
      <c r="K116" s="283">
        <v>43916</v>
      </c>
      <c r="L116" s="283">
        <v>43920</v>
      </c>
      <c r="M116" s="254" t="s">
        <v>925</v>
      </c>
      <c r="N116" s="254"/>
      <c r="O116" s="224" t="s">
        <v>2014</v>
      </c>
      <c r="P116" s="254" t="s">
        <v>1914</v>
      </c>
      <c r="Q116" s="194">
        <v>5400</v>
      </c>
      <c r="R116" s="279">
        <f t="shared" si="2"/>
        <v>0</v>
      </c>
    </row>
    <row r="117" spans="1:18">
      <c r="A117" s="265">
        <v>35</v>
      </c>
      <c r="B117" s="198" t="s">
        <v>1585</v>
      </c>
      <c r="C117" s="4" t="s">
        <v>866</v>
      </c>
      <c r="D117" s="254" t="s">
        <v>916</v>
      </c>
      <c r="E117" s="254" t="s">
        <v>1989</v>
      </c>
      <c r="F117" s="254" t="s">
        <v>1990</v>
      </c>
      <c r="G117" s="210" t="s">
        <v>1104</v>
      </c>
      <c r="H117" s="194">
        <v>1440</v>
      </c>
      <c r="I117" s="254" t="s">
        <v>878</v>
      </c>
      <c r="J117" s="210" t="s">
        <v>918</v>
      </c>
      <c r="K117" s="283">
        <v>43916</v>
      </c>
      <c r="L117" s="283">
        <v>43920</v>
      </c>
      <c r="M117" s="254" t="s">
        <v>925</v>
      </c>
      <c r="N117" s="254"/>
      <c r="O117" s="224" t="s">
        <v>2007</v>
      </c>
      <c r="P117" s="254" t="s">
        <v>1914</v>
      </c>
      <c r="Q117" s="194">
        <v>1440</v>
      </c>
      <c r="R117" s="279">
        <f t="shared" si="2"/>
        <v>0</v>
      </c>
    </row>
    <row r="118" spans="1:18">
      <c r="A118" s="265">
        <v>36</v>
      </c>
      <c r="B118" s="198" t="s">
        <v>1585</v>
      </c>
      <c r="C118" s="4" t="s">
        <v>866</v>
      </c>
      <c r="D118" s="254" t="s">
        <v>916</v>
      </c>
      <c r="E118" s="254" t="s">
        <v>2010</v>
      </c>
      <c r="F118" s="254" t="s">
        <v>2013</v>
      </c>
      <c r="G118" s="210" t="s">
        <v>1104</v>
      </c>
      <c r="H118" s="194">
        <v>1500</v>
      </c>
      <c r="I118" s="254" t="s">
        <v>878</v>
      </c>
      <c r="J118" s="210" t="s">
        <v>918</v>
      </c>
      <c r="K118" s="283">
        <v>43916</v>
      </c>
      <c r="L118" s="283">
        <v>43920</v>
      </c>
      <c r="M118" s="254" t="s">
        <v>925</v>
      </c>
      <c r="N118" s="254"/>
      <c r="O118" s="224" t="s">
        <v>2015</v>
      </c>
      <c r="P118" s="254" t="s">
        <v>1914</v>
      </c>
      <c r="Q118" s="194">
        <v>1500</v>
      </c>
      <c r="R118" s="279">
        <f t="shared" si="2"/>
        <v>0</v>
      </c>
    </row>
    <row r="119" spans="1:18">
      <c r="A119" s="265">
        <v>37</v>
      </c>
      <c r="B119" s="198" t="s">
        <v>1585</v>
      </c>
      <c r="C119" s="4" t="s">
        <v>866</v>
      </c>
      <c r="D119" s="254" t="s">
        <v>916</v>
      </c>
      <c r="E119" s="254" t="s">
        <v>2011</v>
      </c>
      <c r="F119" s="254" t="s">
        <v>1988</v>
      </c>
      <c r="G119" s="210" t="s">
        <v>1104</v>
      </c>
      <c r="H119" s="194">
        <v>3300</v>
      </c>
      <c r="I119" s="254" t="s">
        <v>878</v>
      </c>
      <c r="J119" s="210" t="s">
        <v>918</v>
      </c>
      <c r="K119" s="283">
        <v>43916</v>
      </c>
      <c r="L119" s="283">
        <v>43920</v>
      </c>
      <c r="M119" s="254" t="s">
        <v>925</v>
      </c>
      <c r="N119" s="254"/>
      <c r="O119" s="224" t="s">
        <v>2016</v>
      </c>
      <c r="P119" s="254" t="s">
        <v>1914</v>
      </c>
      <c r="Q119" s="194">
        <v>3300</v>
      </c>
      <c r="R119" s="279">
        <f t="shared" si="2"/>
        <v>0</v>
      </c>
    </row>
    <row r="120" spans="1:18">
      <c r="A120" s="265">
        <v>38</v>
      </c>
      <c r="B120" s="198" t="s">
        <v>1585</v>
      </c>
      <c r="C120" s="4" t="s">
        <v>866</v>
      </c>
      <c r="D120" s="254" t="s">
        <v>916</v>
      </c>
      <c r="E120" s="254" t="s">
        <v>2008</v>
      </c>
      <c r="F120" s="254" t="s">
        <v>1986</v>
      </c>
      <c r="G120" s="210" t="s">
        <v>512</v>
      </c>
      <c r="H120" s="194">
        <v>2450</v>
      </c>
      <c r="I120" s="254" t="s">
        <v>878</v>
      </c>
      <c r="J120" s="210" t="s">
        <v>918</v>
      </c>
      <c r="K120" s="283">
        <v>43916</v>
      </c>
      <c r="L120" s="283">
        <v>43920</v>
      </c>
      <c r="M120" s="254" t="s">
        <v>925</v>
      </c>
      <c r="N120" s="254"/>
      <c r="O120" s="224" t="s">
        <v>2006</v>
      </c>
      <c r="P120" s="254" t="s">
        <v>1914</v>
      </c>
      <c r="Q120" s="194">
        <v>2450</v>
      </c>
      <c r="R120" s="279">
        <f t="shared" si="2"/>
        <v>0</v>
      </c>
    </row>
    <row r="121" spans="1:18">
      <c r="A121" s="265">
        <v>39</v>
      </c>
      <c r="B121" s="198" t="s">
        <v>1585</v>
      </c>
      <c r="C121" s="4" t="s">
        <v>866</v>
      </c>
      <c r="D121" s="254" t="s">
        <v>916</v>
      </c>
      <c r="E121" s="254" t="s">
        <v>2009</v>
      </c>
      <c r="F121" s="254" t="s">
        <v>2012</v>
      </c>
      <c r="G121" s="210" t="s">
        <v>512</v>
      </c>
      <c r="H121" s="194">
        <v>2160</v>
      </c>
      <c r="I121" s="254" t="s">
        <v>878</v>
      </c>
      <c r="J121" s="210" t="s">
        <v>918</v>
      </c>
      <c r="K121" s="283">
        <v>43916</v>
      </c>
      <c r="L121" s="283">
        <v>43920</v>
      </c>
      <c r="M121" s="254" t="s">
        <v>925</v>
      </c>
      <c r="N121" s="254"/>
      <c r="O121" s="224" t="s">
        <v>2014</v>
      </c>
      <c r="P121" s="254" t="s">
        <v>1914</v>
      </c>
      <c r="Q121" s="194">
        <v>2160</v>
      </c>
      <c r="R121" s="279">
        <f t="shared" si="2"/>
        <v>0</v>
      </c>
    </row>
    <row r="122" spans="1:18">
      <c r="A122" s="265">
        <v>40</v>
      </c>
      <c r="B122" s="198" t="s">
        <v>1585</v>
      </c>
      <c r="C122" s="4" t="s">
        <v>866</v>
      </c>
      <c r="D122" s="254" t="s">
        <v>916</v>
      </c>
      <c r="E122" s="254" t="s">
        <v>1989</v>
      </c>
      <c r="F122" s="254" t="s">
        <v>1990</v>
      </c>
      <c r="G122" s="210" t="s">
        <v>512</v>
      </c>
      <c r="H122" s="194">
        <v>288</v>
      </c>
      <c r="I122" s="254" t="s">
        <v>878</v>
      </c>
      <c r="J122" s="210" t="s">
        <v>918</v>
      </c>
      <c r="K122" s="283">
        <v>43916</v>
      </c>
      <c r="L122" s="283">
        <v>43920</v>
      </c>
      <c r="M122" s="254" t="s">
        <v>925</v>
      </c>
      <c r="N122" s="254"/>
      <c r="O122" s="224" t="s">
        <v>2007</v>
      </c>
      <c r="P122" s="254" t="s">
        <v>1914</v>
      </c>
      <c r="Q122" s="194">
        <v>288</v>
      </c>
      <c r="R122" s="279">
        <f t="shared" si="2"/>
        <v>0</v>
      </c>
    </row>
    <row r="123" spans="1:18">
      <c r="A123" s="265">
        <v>41</v>
      </c>
      <c r="B123" s="198" t="s">
        <v>1585</v>
      </c>
      <c r="C123" s="4" t="s">
        <v>866</v>
      </c>
      <c r="D123" s="254" t="s">
        <v>916</v>
      </c>
      <c r="E123" s="254" t="s">
        <v>2010</v>
      </c>
      <c r="F123" s="254" t="s">
        <v>2013</v>
      </c>
      <c r="G123" s="210" t="s">
        <v>512</v>
      </c>
      <c r="H123" s="194">
        <v>900</v>
      </c>
      <c r="I123" s="254" t="s">
        <v>878</v>
      </c>
      <c r="J123" s="210" t="s">
        <v>918</v>
      </c>
      <c r="K123" s="283">
        <v>43916</v>
      </c>
      <c r="L123" s="283">
        <v>43920</v>
      </c>
      <c r="M123" s="254" t="s">
        <v>925</v>
      </c>
      <c r="N123" s="254"/>
      <c r="O123" s="224" t="s">
        <v>2015</v>
      </c>
      <c r="P123" s="254" t="s">
        <v>1914</v>
      </c>
      <c r="Q123" s="194">
        <v>900</v>
      </c>
      <c r="R123" s="279">
        <f t="shared" si="2"/>
        <v>0</v>
      </c>
    </row>
    <row r="124" spans="1:18">
      <c r="A124" s="265">
        <v>42</v>
      </c>
      <c r="B124" s="198" t="s">
        <v>1585</v>
      </c>
      <c r="C124" s="4" t="s">
        <v>866</v>
      </c>
      <c r="D124" s="254" t="s">
        <v>916</v>
      </c>
      <c r="E124" s="254" t="s">
        <v>2011</v>
      </c>
      <c r="F124" s="254" t="s">
        <v>1988</v>
      </c>
      <c r="G124" s="210" t="s">
        <v>512</v>
      </c>
      <c r="H124" s="194">
        <v>1980</v>
      </c>
      <c r="I124" s="254" t="s">
        <v>878</v>
      </c>
      <c r="J124" s="210" t="s">
        <v>918</v>
      </c>
      <c r="K124" s="283">
        <v>43916</v>
      </c>
      <c r="L124" s="283">
        <v>43920</v>
      </c>
      <c r="M124" s="254" t="s">
        <v>925</v>
      </c>
      <c r="N124" s="254"/>
      <c r="O124" s="224" t="s">
        <v>2016</v>
      </c>
      <c r="P124" s="254" t="s">
        <v>1914</v>
      </c>
      <c r="Q124" s="194">
        <v>1980</v>
      </c>
      <c r="R124" s="279">
        <f t="shared" si="2"/>
        <v>0</v>
      </c>
    </row>
    <row r="125" spans="1:18">
      <c r="A125" s="265">
        <v>43</v>
      </c>
      <c r="B125" s="198" t="s">
        <v>1585</v>
      </c>
      <c r="C125" s="4" t="s">
        <v>866</v>
      </c>
      <c r="D125" s="254" t="s">
        <v>916</v>
      </c>
      <c r="E125" s="254" t="s">
        <v>2017</v>
      </c>
      <c r="F125" s="254" t="s">
        <v>1961</v>
      </c>
      <c r="G125" s="210" t="s">
        <v>1102</v>
      </c>
      <c r="H125" s="194">
        <v>50.92</v>
      </c>
      <c r="I125" s="254" t="s">
        <v>878</v>
      </c>
      <c r="J125" s="210" t="s">
        <v>918</v>
      </c>
      <c r="K125" s="283">
        <v>43920</v>
      </c>
      <c r="L125" s="283">
        <v>43931</v>
      </c>
      <c r="M125" s="254" t="s">
        <v>925</v>
      </c>
      <c r="N125" s="254"/>
      <c r="O125" s="224"/>
      <c r="P125" s="254" t="s">
        <v>1914</v>
      </c>
      <c r="Q125" s="194">
        <v>50.92</v>
      </c>
      <c r="R125" s="279">
        <f t="shared" si="2"/>
        <v>0</v>
      </c>
    </row>
    <row r="126" spans="1:18" ht="51">
      <c r="A126" s="265">
        <v>44</v>
      </c>
      <c r="B126" s="198" t="s">
        <v>1585</v>
      </c>
      <c r="C126" s="4" t="s">
        <v>866</v>
      </c>
      <c r="D126" s="254" t="s">
        <v>916</v>
      </c>
      <c r="E126" s="254" t="s">
        <v>2018</v>
      </c>
      <c r="F126" s="254" t="s">
        <v>1937</v>
      </c>
      <c r="G126" s="210" t="s">
        <v>877</v>
      </c>
      <c r="H126" s="194">
        <v>19160</v>
      </c>
      <c r="I126" s="254" t="s">
        <v>878</v>
      </c>
      <c r="J126" s="210" t="s">
        <v>918</v>
      </c>
      <c r="K126" s="283">
        <v>43920</v>
      </c>
      <c r="L126" s="283">
        <v>43931</v>
      </c>
      <c r="M126" s="254" t="s">
        <v>925</v>
      </c>
      <c r="N126" s="254"/>
      <c r="O126" s="224" t="s">
        <v>2005</v>
      </c>
      <c r="P126" s="254" t="s">
        <v>1914</v>
      </c>
      <c r="Q126" s="194">
        <v>19160</v>
      </c>
      <c r="R126" s="279">
        <f t="shared" si="2"/>
        <v>0</v>
      </c>
    </row>
    <row r="127" spans="1:18" ht="51">
      <c r="A127" s="265">
        <v>45</v>
      </c>
      <c r="B127" s="198" t="s">
        <v>1585</v>
      </c>
      <c r="C127" s="4" t="s">
        <v>866</v>
      </c>
      <c r="D127" s="254" t="s">
        <v>916</v>
      </c>
      <c r="E127" s="254" t="s">
        <v>2019</v>
      </c>
      <c r="F127" s="254" t="s">
        <v>2020</v>
      </c>
      <c r="G127" s="210" t="s">
        <v>889</v>
      </c>
      <c r="H127" s="194">
        <v>1225.6500000000001</v>
      </c>
      <c r="I127" s="254" t="s">
        <v>878</v>
      </c>
      <c r="J127" s="210" t="s">
        <v>918</v>
      </c>
      <c r="K127" s="283">
        <v>43921</v>
      </c>
      <c r="L127" s="283">
        <v>43931</v>
      </c>
      <c r="M127" s="254" t="s">
        <v>925</v>
      </c>
      <c r="N127" s="254"/>
      <c r="O127" s="224"/>
      <c r="P127" s="254" t="s">
        <v>1914</v>
      </c>
      <c r="Q127" s="194">
        <v>1225.6500000000001</v>
      </c>
      <c r="R127" s="279">
        <f t="shared" si="2"/>
        <v>0</v>
      </c>
    </row>
    <row r="128" spans="1:18">
      <c r="A128" s="265">
        <v>46</v>
      </c>
      <c r="B128" s="198" t="s">
        <v>1585</v>
      </c>
      <c r="C128" s="4" t="s">
        <v>866</v>
      </c>
      <c r="D128" s="254" t="s">
        <v>916</v>
      </c>
      <c r="E128" s="254" t="s">
        <v>1962</v>
      </c>
      <c r="F128" s="254" t="s">
        <v>1963</v>
      </c>
      <c r="G128" s="210" t="s">
        <v>877</v>
      </c>
      <c r="H128" s="194">
        <v>839.49</v>
      </c>
      <c r="I128" s="254" t="s">
        <v>878</v>
      </c>
      <c r="J128" s="210" t="s">
        <v>918</v>
      </c>
      <c r="K128" s="283">
        <v>43921</v>
      </c>
      <c r="L128" s="283">
        <v>43931</v>
      </c>
      <c r="M128" s="254" t="s">
        <v>925</v>
      </c>
      <c r="N128" s="254"/>
      <c r="O128" s="224" t="s">
        <v>2143</v>
      </c>
      <c r="P128" s="254" t="s">
        <v>1914</v>
      </c>
      <c r="Q128" s="194">
        <v>839.49</v>
      </c>
      <c r="R128" s="279">
        <f t="shared" si="2"/>
        <v>0</v>
      </c>
    </row>
    <row r="129" spans="1:18">
      <c r="A129" s="265">
        <v>47</v>
      </c>
      <c r="B129" s="198" t="s">
        <v>1585</v>
      </c>
      <c r="C129" s="4" t="s">
        <v>866</v>
      </c>
      <c r="D129" s="254" t="s">
        <v>916</v>
      </c>
      <c r="E129" s="254" t="s">
        <v>2021</v>
      </c>
      <c r="F129" s="254" t="s">
        <v>2022</v>
      </c>
      <c r="G129" s="210" t="s">
        <v>877</v>
      </c>
      <c r="H129" s="194">
        <v>1343</v>
      </c>
      <c r="I129" s="254" t="s">
        <v>878</v>
      </c>
      <c r="J129" s="210" t="s">
        <v>918</v>
      </c>
      <c r="K129" s="283">
        <v>43921</v>
      </c>
      <c r="L129" s="283">
        <v>43931</v>
      </c>
      <c r="M129" s="254" t="s">
        <v>925</v>
      </c>
      <c r="N129" s="254"/>
      <c r="O129" s="224"/>
      <c r="P129" s="254" t="s">
        <v>1914</v>
      </c>
      <c r="Q129" s="194">
        <v>1343</v>
      </c>
      <c r="R129" s="279">
        <f t="shared" si="2"/>
        <v>0</v>
      </c>
    </row>
    <row r="130" spans="1:18">
      <c r="A130" s="265">
        <v>48</v>
      </c>
      <c r="B130" s="198" t="s">
        <v>1585</v>
      </c>
      <c r="C130" s="4" t="s">
        <v>866</v>
      </c>
      <c r="D130" s="254" t="s">
        <v>916</v>
      </c>
      <c r="E130" s="254" t="s">
        <v>2023</v>
      </c>
      <c r="F130" s="254" t="s">
        <v>1937</v>
      </c>
      <c r="G130" s="210" t="s">
        <v>877</v>
      </c>
      <c r="H130" s="194">
        <v>617.4</v>
      </c>
      <c r="I130" s="254" t="s">
        <v>878</v>
      </c>
      <c r="J130" s="210" t="s">
        <v>918</v>
      </c>
      <c r="K130" s="283">
        <v>43921</v>
      </c>
      <c r="L130" s="283">
        <v>43931</v>
      </c>
      <c r="M130" s="254" t="s">
        <v>925</v>
      </c>
      <c r="N130" s="254"/>
      <c r="O130" s="224" t="s">
        <v>2005</v>
      </c>
      <c r="P130" s="254" t="s">
        <v>1914</v>
      </c>
      <c r="Q130" s="194">
        <v>617.4</v>
      </c>
      <c r="R130" s="279">
        <f t="shared" si="2"/>
        <v>0</v>
      </c>
    </row>
    <row r="131" spans="1:18">
      <c r="A131" s="265">
        <v>49</v>
      </c>
      <c r="B131" s="198" t="s">
        <v>1585</v>
      </c>
      <c r="C131" s="4" t="s">
        <v>866</v>
      </c>
      <c r="D131" s="254" t="s">
        <v>916</v>
      </c>
      <c r="E131" s="254" t="s">
        <v>2024</v>
      </c>
      <c r="F131" s="204" t="s">
        <v>1982</v>
      </c>
      <c r="G131" s="210" t="s">
        <v>1102</v>
      </c>
      <c r="H131" s="194">
        <v>197.48</v>
      </c>
      <c r="I131" s="254" t="s">
        <v>878</v>
      </c>
      <c r="J131" s="210" t="s">
        <v>918</v>
      </c>
      <c r="K131" s="283">
        <v>43922</v>
      </c>
      <c r="L131" s="283">
        <v>43931</v>
      </c>
      <c r="M131" s="254" t="s">
        <v>925</v>
      </c>
      <c r="N131" s="254"/>
      <c r="O131" s="224"/>
      <c r="P131" s="254" t="s">
        <v>1914</v>
      </c>
      <c r="Q131" s="194">
        <v>197.48</v>
      </c>
      <c r="R131" s="279">
        <f t="shared" si="2"/>
        <v>0</v>
      </c>
    </row>
    <row r="132" spans="1:18">
      <c r="A132" s="265">
        <v>50</v>
      </c>
      <c r="B132" s="198" t="s">
        <v>1585</v>
      </c>
      <c r="C132" s="4" t="s">
        <v>866</v>
      </c>
      <c r="D132" s="254" t="s">
        <v>1079</v>
      </c>
      <c r="E132" s="254" t="s">
        <v>2025</v>
      </c>
      <c r="F132" s="254" t="s">
        <v>2026</v>
      </c>
      <c r="G132" s="210" t="s">
        <v>877</v>
      </c>
      <c r="H132" s="194">
        <v>15041.6</v>
      </c>
      <c r="I132" s="254" t="s">
        <v>878</v>
      </c>
      <c r="J132" s="210" t="s">
        <v>918</v>
      </c>
      <c r="K132" s="283">
        <v>43922</v>
      </c>
      <c r="L132" s="283">
        <v>43931</v>
      </c>
      <c r="M132" s="254" t="s">
        <v>925</v>
      </c>
      <c r="N132" s="254"/>
      <c r="O132" s="224"/>
      <c r="P132" s="254" t="s">
        <v>1914</v>
      </c>
      <c r="Q132" s="194">
        <v>15041.6</v>
      </c>
      <c r="R132" s="279">
        <f t="shared" si="2"/>
        <v>0</v>
      </c>
    </row>
    <row r="133" spans="1:18">
      <c r="A133" s="265">
        <v>51</v>
      </c>
      <c r="B133" s="198" t="s">
        <v>1585</v>
      </c>
      <c r="C133" s="4" t="s">
        <v>866</v>
      </c>
      <c r="D133" s="254" t="s">
        <v>1019</v>
      </c>
      <c r="E133" s="254" t="s">
        <v>2027</v>
      </c>
      <c r="F133" s="254" t="s">
        <v>2028</v>
      </c>
      <c r="G133" s="210" t="s">
        <v>877</v>
      </c>
      <c r="H133" s="194">
        <v>5462.18</v>
      </c>
      <c r="I133" s="254" t="s">
        <v>878</v>
      </c>
      <c r="J133" s="210" t="s">
        <v>918</v>
      </c>
      <c r="K133" s="283">
        <v>43923</v>
      </c>
      <c r="L133" s="283">
        <v>43931</v>
      </c>
      <c r="M133" s="254" t="s">
        <v>925</v>
      </c>
      <c r="N133" s="254"/>
      <c r="O133" s="224" t="s">
        <v>814</v>
      </c>
      <c r="P133" s="254" t="s">
        <v>1914</v>
      </c>
      <c r="Q133" s="194">
        <v>5462.18</v>
      </c>
      <c r="R133" s="279">
        <f t="shared" si="2"/>
        <v>0</v>
      </c>
    </row>
    <row r="134" spans="1:18">
      <c r="A134" s="265">
        <v>52</v>
      </c>
      <c r="B134" s="198" t="s">
        <v>1585</v>
      </c>
      <c r="C134" s="4" t="s">
        <v>866</v>
      </c>
      <c r="D134" s="254" t="s">
        <v>1019</v>
      </c>
      <c r="E134" s="254" t="s">
        <v>2029</v>
      </c>
      <c r="F134" s="254" t="s">
        <v>1030</v>
      </c>
      <c r="G134" s="210" t="s">
        <v>877</v>
      </c>
      <c r="H134" s="194">
        <v>3697.46</v>
      </c>
      <c r="I134" s="254" t="s">
        <v>878</v>
      </c>
      <c r="J134" s="210" t="s">
        <v>918</v>
      </c>
      <c r="K134" s="283">
        <v>43927</v>
      </c>
      <c r="L134" s="283">
        <v>43931</v>
      </c>
      <c r="M134" s="254" t="s">
        <v>980</v>
      </c>
      <c r="N134" s="254"/>
      <c r="O134" s="224" t="s">
        <v>814</v>
      </c>
      <c r="P134" s="254" t="s">
        <v>1502</v>
      </c>
      <c r="Q134" s="194">
        <v>3697.46</v>
      </c>
      <c r="R134" s="279">
        <f t="shared" si="2"/>
        <v>0</v>
      </c>
    </row>
    <row r="135" spans="1:18">
      <c r="A135" s="265">
        <v>53</v>
      </c>
      <c r="B135" s="198" t="s">
        <v>1585</v>
      </c>
      <c r="C135" s="4" t="s">
        <v>866</v>
      </c>
      <c r="D135" s="254" t="s">
        <v>1019</v>
      </c>
      <c r="E135" s="254" t="s">
        <v>2035</v>
      </c>
      <c r="F135" s="254" t="s">
        <v>1075</v>
      </c>
      <c r="G135" s="210" t="s">
        <v>877</v>
      </c>
      <c r="H135" s="194">
        <v>2100.8200000000002</v>
      </c>
      <c r="I135" s="254" t="s">
        <v>878</v>
      </c>
      <c r="J135" s="210" t="s">
        <v>918</v>
      </c>
      <c r="K135" s="283">
        <v>43923</v>
      </c>
      <c r="L135" s="283">
        <v>43931</v>
      </c>
      <c r="M135" s="254" t="s">
        <v>925</v>
      </c>
      <c r="N135" s="254"/>
      <c r="O135" s="224" t="s">
        <v>827</v>
      </c>
      <c r="P135" s="254" t="s">
        <v>1914</v>
      </c>
      <c r="Q135" s="194">
        <v>2100.8200000000002</v>
      </c>
      <c r="R135" s="279">
        <f t="shared" si="2"/>
        <v>0</v>
      </c>
    </row>
    <row r="136" spans="1:18">
      <c r="A136" s="265">
        <v>54</v>
      </c>
      <c r="B136" s="198" t="s">
        <v>1585</v>
      </c>
      <c r="C136" s="4" t="s">
        <v>866</v>
      </c>
      <c r="D136" s="254" t="s">
        <v>1019</v>
      </c>
      <c r="E136" s="254" t="s">
        <v>2030</v>
      </c>
      <c r="F136" s="1" t="s">
        <v>1067</v>
      </c>
      <c r="G136" s="210" t="s">
        <v>877</v>
      </c>
      <c r="H136" s="194">
        <v>12750</v>
      </c>
      <c r="I136" s="254" t="s">
        <v>878</v>
      </c>
      <c r="J136" s="210" t="s">
        <v>918</v>
      </c>
      <c r="K136" s="254"/>
      <c r="L136" s="254"/>
      <c r="M136" s="254" t="s">
        <v>925</v>
      </c>
      <c r="N136" s="254"/>
      <c r="O136" s="224" t="s">
        <v>814</v>
      </c>
      <c r="P136" s="254" t="s">
        <v>1914</v>
      </c>
      <c r="Q136" s="194">
        <v>12750</v>
      </c>
      <c r="R136" s="279">
        <f t="shared" si="2"/>
        <v>0</v>
      </c>
    </row>
    <row r="137" spans="1:18">
      <c r="A137" s="265">
        <v>55</v>
      </c>
      <c r="B137" s="198" t="s">
        <v>1585</v>
      </c>
      <c r="C137" s="4" t="s">
        <v>866</v>
      </c>
      <c r="D137" s="254" t="s">
        <v>1019</v>
      </c>
      <c r="E137" s="254" t="s">
        <v>2031</v>
      </c>
      <c r="F137" s="1" t="s">
        <v>1066</v>
      </c>
      <c r="G137" s="223" t="s">
        <v>877</v>
      </c>
      <c r="H137" s="194">
        <v>2476</v>
      </c>
      <c r="I137" s="254" t="s">
        <v>878</v>
      </c>
      <c r="J137" s="210" t="s">
        <v>918</v>
      </c>
      <c r="K137" s="283">
        <v>43879</v>
      </c>
      <c r="L137" s="283">
        <v>43886</v>
      </c>
      <c r="M137" s="254" t="s">
        <v>925</v>
      </c>
      <c r="N137" s="254"/>
      <c r="O137" s="224" t="s">
        <v>814</v>
      </c>
      <c r="P137" s="254" t="s">
        <v>1914</v>
      </c>
      <c r="Q137" s="194">
        <v>2476</v>
      </c>
      <c r="R137" s="279">
        <f t="shared" si="2"/>
        <v>0</v>
      </c>
    </row>
    <row r="138" spans="1:18">
      <c r="A138" s="265">
        <v>56</v>
      </c>
      <c r="B138" s="198" t="s">
        <v>1585</v>
      </c>
      <c r="C138" s="4" t="s">
        <v>866</v>
      </c>
      <c r="D138" s="254" t="s">
        <v>1019</v>
      </c>
      <c r="E138" s="254" t="s">
        <v>2030</v>
      </c>
      <c r="F138" s="1" t="s">
        <v>1067</v>
      </c>
      <c r="G138" s="210" t="s">
        <v>877</v>
      </c>
      <c r="H138" s="194">
        <v>0</v>
      </c>
      <c r="I138" s="254" t="s">
        <v>878</v>
      </c>
      <c r="J138" s="210" t="s">
        <v>918</v>
      </c>
      <c r="K138" s="254"/>
      <c r="L138" s="254"/>
      <c r="M138" s="254" t="s">
        <v>925</v>
      </c>
      <c r="N138" s="254"/>
      <c r="O138" s="224" t="s">
        <v>814</v>
      </c>
      <c r="P138" s="254" t="s">
        <v>1914</v>
      </c>
      <c r="Q138" s="194">
        <v>0</v>
      </c>
      <c r="R138" s="279">
        <f t="shared" si="2"/>
        <v>0</v>
      </c>
    </row>
    <row r="139" spans="1:18">
      <c r="A139" s="265">
        <v>57</v>
      </c>
      <c r="B139" s="198" t="s">
        <v>1585</v>
      </c>
      <c r="C139" s="4" t="s">
        <v>866</v>
      </c>
      <c r="D139" s="254" t="s">
        <v>1019</v>
      </c>
      <c r="E139" s="254" t="s">
        <v>2032</v>
      </c>
      <c r="F139" s="254" t="s">
        <v>1920</v>
      </c>
      <c r="G139" s="210" t="s">
        <v>1104</v>
      </c>
      <c r="H139" s="194">
        <v>1680.66</v>
      </c>
      <c r="I139" s="254" t="s">
        <v>878</v>
      </c>
      <c r="J139" s="210" t="s">
        <v>918</v>
      </c>
      <c r="K139" s="283">
        <v>43927</v>
      </c>
      <c r="L139" s="283">
        <v>43931</v>
      </c>
      <c r="M139" s="254" t="s">
        <v>925</v>
      </c>
      <c r="N139" s="254"/>
      <c r="O139" s="224"/>
      <c r="P139" s="254" t="s">
        <v>1914</v>
      </c>
      <c r="Q139" s="194">
        <v>1680.66</v>
      </c>
      <c r="R139" s="279">
        <f t="shared" si="2"/>
        <v>0</v>
      </c>
    </row>
    <row r="140" spans="1:18">
      <c r="A140" s="265">
        <v>58</v>
      </c>
      <c r="B140" s="198" t="s">
        <v>1585</v>
      </c>
      <c r="C140" s="4" t="s">
        <v>866</v>
      </c>
      <c r="D140" s="254" t="s">
        <v>1019</v>
      </c>
      <c r="E140" s="254" t="s">
        <v>2033</v>
      </c>
      <c r="F140" s="254" t="s">
        <v>2034</v>
      </c>
      <c r="G140" s="210" t="s">
        <v>1104</v>
      </c>
      <c r="H140" s="194">
        <v>36.97</v>
      </c>
      <c r="I140" s="254" t="s">
        <v>878</v>
      </c>
      <c r="J140" s="210" t="s">
        <v>918</v>
      </c>
      <c r="K140" s="283">
        <v>43927</v>
      </c>
      <c r="L140" s="283">
        <v>43931</v>
      </c>
      <c r="M140" s="254" t="s">
        <v>925</v>
      </c>
      <c r="N140" s="254"/>
      <c r="O140" s="224"/>
      <c r="P140" s="254" t="s">
        <v>1914</v>
      </c>
      <c r="Q140" s="194">
        <v>36.97</v>
      </c>
      <c r="R140" s="279">
        <f t="shared" si="2"/>
        <v>0</v>
      </c>
    </row>
    <row r="141" spans="1:18" ht="63.75">
      <c r="A141" s="265">
        <v>59</v>
      </c>
      <c r="B141" s="198" t="s">
        <v>1585</v>
      </c>
      <c r="C141" s="4" t="s">
        <v>866</v>
      </c>
      <c r="D141" s="254" t="s">
        <v>511</v>
      </c>
      <c r="E141" s="254" t="s">
        <v>2036</v>
      </c>
      <c r="F141" s="254" t="s">
        <v>2037</v>
      </c>
      <c r="G141" s="210" t="s">
        <v>512</v>
      </c>
      <c r="H141" s="194">
        <v>3900</v>
      </c>
      <c r="I141" s="254" t="s">
        <v>878</v>
      </c>
      <c r="J141" s="210" t="s">
        <v>918</v>
      </c>
      <c r="K141" s="283">
        <v>43928</v>
      </c>
      <c r="L141" s="283">
        <v>43931</v>
      </c>
      <c r="M141" s="254" t="s">
        <v>925</v>
      </c>
      <c r="N141" s="254"/>
      <c r="O141" s="224"/>
      <c r="P141" s="254" t="s">
        <v>1914</v>
      </c>
      <c r="Q141" s="194">
        <v>3900</v>
      </c>
      <c r="R141" s="279">
        <f t="shared" si="2"/>
        <v>0</v>
      </c>
    </row>
    <row r="142" spans="1:18">
      <c r="A142" s="265">
        <v>60</v>
      </c>
      <c r="B142" s="198" t="s">
        <v>1585</v>
      </c>
      <c r="C142" s="4" t="s">
        <v>866</v>
      </c>
      <c r="D142" s="254" t="s">
        <v>916</v>
      </c>
      <c r="E142" s="254" t="s">
        <v>2038</v>
      </c>
      <c r="F142" s="254" t="s">
        <v>1963</v>
      </c>
      <c r="G142" s="210" t="s">
        <v>877</v>
      </c>
      <c r="H142" s="194">
        <v>8170</v>
      </c>
      <c r="I142" s="254" t="s">
        <v>878</v>
      </c>
      <c r="J142" s="210" t="s">
        <v>918</v>
      </c>
      <c r="K142" s="283">
        <v>43928</v>
      </c>
      <c r="L142" s="283">
        <v>43936</v>
      </c>
      <c r="M142" s="254" t="s">
        <v>925</v>
      </c>
      <c r="N142" s="254"/>
      <c r="O142" s="224" t="s">
        <v>2143</v>
      </c>
      <c r="P142" s="254" t="s">
        <v>1914</v>
      </c>
      <c r="Q142" s="194">
        <v>8170</v>
      </c>
      <c r="R142" s="279">
        <f t="shared" si="2"/>
        <v>0</v>
      </c>
    </row>
    <row r="143" spans="1:18">
      <c r="A143" s="265">
        <v>61</v>
      </c>
      <c r="B143" s="198" t="s">
        <v>1585</v>
      </c>
      <c r="C143" s="4" t="s">
        <v>866</v>
      </c>
      <c r="D143" s="254" t="s">
        <v>916</v>
      </c>
      <c r="E143" s="254" t="s">
        <v>2008</v>
      </c>
      <c r="F143" s="254" t="s">
        <v>1986</v>
      </c>
      <c r="G143" s="210" t="s">
        <v>512</v>
      </c>
      <c r="H143" s="194">
        <v>4900</v>
      </c>
      <c r="I143" s="254" t="s">
        <v>878</v>
      </c>
      <c r="J143" s="210" t="s">
        <v>918</v>
      </c>
      <c r="K143" s="283">
        <v>43929</v>
      </c>
      <c r="L143" s="283">
        <v>43936</v>
      </c>
      <c r="M143" s="254" t="s">
        <v>925</v>
      </c>
      <c r="N143" s="254"/>
      <c r="O143" s="224" t="s">
        <v>2006</v>
      </c>
      <c r="P143" s="254" t="s">
        <v>1914</v>
      </c>
      <c r="Q143" s="194">
        <v>4900</v>
      </c>
      <c r="R143" s="279">
        <f t="shared" si="2"/>
        <v>0</v>
      </c>
    </row>
    <row r="144" spans="1:18">
      <c r="A144" s="265">
        <v>62</v>
      </c>
      <c r="B144" s="198" t="s">
        <v>1585</v>
      </c>
      <c r="C144" s="4" t="s">
        <v>866</v>
      </c>
      <c r="D144" s="254" t="s">
        <v>916</v>
      </c>
      <c r="E144" s="254" t="s">
        <v>2009</v>
      </c>
      <c r="F144" s="254" t="s">
        <v>2012</v>
      </c>
      <c r="G144" s="210" t="s">
        <v>512</v>
      </c>
      <c r="H144" s="194">
        <v>3600</v>
      </c>
      <c r="I144" s="254" t="s">
        <v>878</v>
      </c>
      <c r="J144" s="210" t="s">
        <v>918</v>
      </c>
      <c r="K144" s="283">
        <v>43929</v>
      </c>
      <c r="L144" s="283">
        <v>43936</v>
      </c>
      <c r="M144" s="254" t="s">
        <v>925</v>
      </c>
      <c r="N144" s="254"/>
      <c r="O144" s="224" t="s">
        <v>2014</v>
      </c>
      <c r="P144" s="254" t="s">
        <v>1914</v>
      </c>
      <c r="Q144" s="194">
        <v>3600</v>
      </c>
      <c r="R144" s="279">
        <f t="shared" si="2"/>
        <v>0</v>
      </c>
    </row>
    <row r="145" spans="1:18">
      <c r="A145" s="265">
        <v>63</v>
      </c>
      <c r="B145" s="198" t="s">
        <v>1585</v>
      </c>
      <c r="C145" s="4" t="s">
        <v>866</v>
      </c>
      <c r="D145" s="254" t="s">
        <v>916</v>
      </c>
      <c r="E145" s="254" t="s">
        <v>1989</v>
      </c>
      <c r="F145" s="254" t="s">
        <v>1990</v>
      </c>
      <c r="G145" s="210" t="s">
        <v>512</v>
      </c>
      <c r="H145" s="194">
        <v>744</v>
      </c>
      <c r="I145" s="254" t="s">
        <v>878</v>
      </c>
      <c r="J145" s="210" t="s">
        <v>918</v>
      </c>
      <c r="K145" s="283">
        <v>43929</v>
      </c>
      <c r="L145" s="283">
        <v>43936</v>
      </c>
      <c r="M145" s="254" t="s">
        <v>925</v>
      </c>
      <c r="N145" s="254"/>
      <c r="O145" s="224" t="s">
        <v>2007</v>
      </c>
      <c r="P145" s="254" t="s">
        <v>1914</v>
      </c>
      <c r="Q145" s="194">
        <v>744</v>
      </c>
      <c r="R145" s="279">
        <f t="shared" si="2"/>
        <v>0</v>
      </c>
    </row>
    <row r="146" spans="1:18">
      <c r="A146" s="265">
        <v>64</v>
      </c>
      <c r="B146" s="198" t="s">
        <v>1585</v>
      </c>
      <c r="C146" s="4" t="s">
        <v>866</v>
      </c>
      <c r="D146" s="254" t="s">
        <v>916</v>
      </c>
      <c r="E146" s="254" t="s">
        <v>2010</v>
      </c>
      <c r="F146" s="254" t="s">
        <v>2013</v>
      </c>
      <c r="G146" s="210" t="s">
        <v>512</v>
      </c>
      <c r="H146" s="194">
        <v>175</v>
      </c>
      <c r="I146" s="254" t="s">
        <v>878</v>
      </c>
      <c r="J146" s="210" t="s">
        <v>918</v>
      </c>
      <c r="K146" s="283">
        <v>43929</v>
      </c>
      <c r="L146" s="283">
        <v>43936</v>
      </c>
      <c r="M146" s="254" t="s">
        <v>925</v>
      </c>
      <c r="N146" s="254"/>
      <c r="O146" s="224" t="s">
        <v>2015</v>
      </c>
      <c r="P146" s="254" t="s">
        <v>1914</v>
      </c>
      <c r="Q146" s="194">
        <v>175</v>
      </c>
      <c r="R146" s="279">
        <f t="shared" si="2"/>
        <v>0</v>
      </c>
    </row>
    <row r="147" spans="1:18">
      <c r="A147" s="265">
        <v>65</v>
      </c>
      <c r="B147" s="198" t="s">
        <v>1585</v>
      </c>
      <c r="C147" s="4" t="s">
        <v>866</v>
      </c>
      <c r="D147" s="254" t="s">
        <v>916</v>
      </c>
      <c r="E147" s="254" t="s">
        <v>2011</v>
      </c>
      <c r="F147" s="254" t="s">
        <v>1988</v>
      </c>
      <c r="G147" s="210" t="s">
        <v>512</v>
      </c>
      <c r="H147" s="194">
        <v>2750</v>
      </c>
      <c r="I147" s="254" t="s">
        <v>878</v>
      </c>
      <c r="J147" s="210" t="s">
        <v>918</v>
      </c>
      <c r="K147" s="283">
        <v>43929</v>
      </c>
      <c r="L147" s="283">
        <v>43936</v>
      </c>
      <c r="M147" s="254" t="s">
        <v>925</v>
      </c>
      <c r="N147" s="254"/>
      <c r="O147" s="224" t="s">
        <v>2016</v>
      </c>
      <c r="P147" s="254" t="s">
        <v>1914</v>
      </c>
      <c r="Q147" s="194">
        <v>2750</v>
      </c>
      <c r="R147" s="279">
        <f t="shared" si="2"/>
        <v>0</v>
      </c>
    </row>
    <row r="148" spans="1:18" ht="25.5">
      <c r="A148" s="265">
        <v>66</v>
      </c>
      <c r="B148" s="198" t="s">
        <v>1585</v>
      </c>
      <c r="C148" s="4" t="s">
        <v>866</v>
      </c>
      <c r="D148" s="254" t="s">
        <v>916</v>
      </c>
      <c r="E148" s="254" t="s">
        <v>2039</v>
      </c>
      <c r="F148" s="254" t="s">
        <v>1937</v>
      </c>
      <c r="G148" s="210" t="s">
        <v>877</v>
      </c>
      <c r="H148" s="194">
        <v>8900</v>
      </c>
      <c r="I148" s="254" t="s">
        <v>878</v>
      </c>
      <c r="J148" s="210" t="s">
        <v>918</v>
      </c>
      <c r="K148" s="283">
        <v>43929</v>
      </c>
      <c r="L148" s="283">
        <v>43936</v>
      </c>
      <c r="M148" s="254" t="s">
        <v>925</v>
      </c>
      <c r="N148" s="254"/>
      <c r="O148" s="224" t="s">
        <v>2005</v>
      </c>
      <c r="P148" s="254" t="s">
        <v>1914</v>
      </c>
      <c r="Q148" s="194">
        <v>8900</v>
      </c>
      <c r="R148" s="279">
        <f t="shared" ref="R148:R211" si="3">H148-Q148</f>
        <v>0</v>
      </c>
    </row>
    <row r="149" spans="1:18">
      <c r="A149" s="265">
        <v>67</v>
      </c>
      <c r="B149" s="198" t="s">
        <v>1585</v>
      </c>
      <c r="C149" s="4" t="s">
        <v>866</v>
      </c>
      <c r="D149" s="254" t="s">
        <v>868</v>
      </c>
      <c r="E149" s="254" t="s">
        <v>2040</v>
      </c>
      <c r="F149" s="254" t="s">
        <v>2041</v>
      </c>
      <c r="G149" s="210" t="s">
        <v>877</v>
      </c>
      <c r="H149" s="194">
        <v>0</v>
      </c>
      <c r="I149" s="254" t="s">
        <v>878</v>
      </c>
      <c r="J149" s="210" t="s">
        <v>918</v>
      </c>
      <c r="K149" s="254"/>
      <c r="L149" s="254"/>
      <c r="M149" s="254" t="s">
        <v>925</v>
      </c>
      <c r="N149" s="254"/>
      <c r="O149" s="224"/>
      <c r="P149" s="254" t="s">
        <v>1914</v>
      </c>
      <c r="Q149" s="194">
        <v>0</v>
      </c>
      <c r="R149" s="279">
        <f t="shared" si="3"/>
        <v>0</v>
      </c>
    </row>
    <row r="150" spans="1:18">
      <c r="A150" s="265">
        <v>68</v>
      </c>
      <c r="B150" s="198" t="s">
        <v>1585</v>
      </c>
      <c r="C150" s="4" t="s">
        <v>866</v>
      </c>
      <c r="D150" s="254" t="s">
        <v>916</v>
      </c>
      <c r="E150" s="204" t="s">
        <v>1993</v>
      </c>
      <c r="F150" s="204" t="s">
        <v>1994</v>
      </c>
      <c r="G150" s="210" t="s">
        <v>877</v>
      </c>
      <c r="H150" s="194">
        <v>2700</v>
      </c>
      <c r="I150" s="254" t="s">
        <v>878</v>
      </c>
      <c r="J150" s="210" t="s">
        <v>918</v>
      </c>
      <c r="K150" s="283">
        <v>43944</v>
      </c>
      <c r="L150" s="283">
        <v>43951</v>
      </c>
      <c r="M150" s="254" t="s">
        <v>925</v>
      </c>
      <c r="N150" s="254"/>
      <c r="O150" s="224"/>
      <c r="P150" s="254" t="s">
        <v>1914</v>
      </c>
      <c r="Q150" s="194">
        <v>2700</v>
      </c>
      <c r="R150" s="279">
        <f t="shared" si="3"/>
        <v>0</v>
      </c>
    </row>
    <row r="151" spans="1:18">
      <c r="A151" s="265">
        <v>69</v>
      </c>
      <c r="B151" s="198" t="s">
        <v>1585</v>
      </c>
      <c r="C151" s="4" t="s">
        <v>866</v>
      </c>
      <c r="D151" s="254" t="s">
        <v>916</v>
      </c>
      <c r="E151" s="204" t="s">
        <v>1936</v>
      </c>
      <c r="F151" s="204" t="s">
        <v>1937</v>
      </c>
      <c r="G151" s="210" t="s">
        <v>877</v>
      </c>
      <c r="H151" s="194">
        <v>3250</v>
      </c>
      <c r="I151" s="254" t="s">
        <v>878</v>
      </c>
      <c r="J151" s="210" t="s">
        <v>918</v>
      </c>
      <c r="K151" s="283">
        <v>43944</v>
      </c>
      <c r="L151" s="283">
        <v>43951</v>
      </c>
      <c r="M151" s="254" t="s">
        <v>925</v>
      </c>
      <c r="N151" s="254"/>
      <c r="O151" s="224" t="s">
        <v>2005</v>
      </c>
      <c r="P151" s="254" t="s">
        <v>1914</v>
      </c>
      <c r="Q151" s="194">
        <v>3250</v>
      </c>
      <c r="R151" s="279">
        <f t="shared" si="3"/>
        <v>0</v>
      </c>
    </row>
    <row r="152" spans="1:18" ht="25.5">
      <c r="A152" s="265">
        <v>70</v>
      </c>
      <c r="B152" s="198" t="s">
        <v>1585</v>
      </c>
      <c r="C152" s="4" t="s">
        <v>866</v>
      </c>
      <c r="D152" s="254" t="s">
        <v>916</v>
      </c>
      <c r="E152" s="204" t="s">
        <v>2044</v>
      </c>
      <c r="F152" s="204" t="s">
        <v>2045</v>
      </c>
      <c r="G152" s="210" t="s">
        <v>512</v>
      </c>
      <c r="H152" s="194">
        <v>220</v>
      </c>
      <c r="I152" s="254" t="s">
        <v>878</v>
      </c>
      <c r="J152" s="210" t="s">
        <v>918</v>
      </c>
      <c r="K152" s="283">
        <v>43949</v>
      </c>
      <c r="L152" s="283">
        <v>43951</v>
      </c>
      <c r="M152" s="254" t="s">
        <v>925</v>
      </c>
      <c r="N152" s="254"/>
      <c r="O152" s="224"/>
      <c r="P152" s="254" t="s">
        <v>1914</v>
      </c>
      <c r="Q152" s="194">
        <v>220</v>
      </c>
      <c r="R152" s="279">
        <f t="shared" si="3"/>
        <v>0</v>
      </c>
    </row>
    <row r="153" spans="1:18">
      <c r="A153" s="265">
        <v>71</v>
      </c>
      <c r="B153" s="198" t="s">
        <v>1585</v>
      </c>
      <c r="C153" s="4" t="s">
        <v>866</v>
      </c>
      <c r="D153" s="254" t="s">
        <v>916</v>
      </c>
      <c r="E153" s="204" t="s">
        <v>2046</v>
      </c>
      <c r="F153" s="204" t="s">
        <v>2047</v>
      </c>
      <c r="G153" s="210" t="s">
        <v>514</v>
      </c>
      <c r="H153" s="194">
        <v>0</v>
      </c>
      <c r="I153" s="254" t="s">
        <v>878</v>
      </c>
      <c r="J153" s="210" t="s">
        <v>918</v>
      </c>
      <c r="K153" s="283">
        <v>43949</v>
      </c>
      <c r="L153" s="283">
        <v>43951</v>
      </c>
      <c r="M153" s="254" t="s">
        <v>925</v>
      </c>
      <c r="N153" s="254"/>
      <c r="O153" s="224"/>
      <c r="P153" s="254" t="s">
        <v>1914</v>
      </c>
      <c r="Q153" s="194">
        <v>0</v>
      </c>
      <c r="R153" s="279">
        <f t="shared" si="3"/>
        <v>0</v>
      </c>
    </row>
    <row r="154" spans="1:18">
      <c r="A154" s="265">
        <v>72</v>
      </c>
      <c r="B154" s="198" t="s">
        <v>1585</v>
      </c>
      <c r="C154" s="4" t="s">
        <v>866</v>
      </c>
      <c r="D154" s="254" t="s">
        <v>916</v>
      </c>
      <c r="E154" s="254" t="s">
        <v>2048</v>
      </c>
      <c r="F154" s="254" t="s">
        <v>1963</v>
      </c>
      <c r="G154" s="210" t="s">
        <v>877</v>
      </c>
      <c r="H154" s="194">
        <v>4196.3999999999996</v>
      </c>
      <c r="I154" s="254" t="s">
        <v>878</v>
      </c>
      <c r="J154" s="210" t="s">
        <v>918</v>
      </c>
      <c r="K154" s="283">
        <v>43957</v>
      </c>
      <c r="L154" s="283">
        <v>43961</v>
      </c>
      <c r="M154" s="254" t="s">
        <v>925</v>
      </c>
      <c r="N154" s="254"/>
      <c r="O154" s="224" t="s">
        <v>2143</v>
      </c>
      <c r="P154" s="254" t="s">
        <v>1914</v>
      </c>
      <c r="Q154" s="194">
        <v>4196.3999999999996</v>
      </c>
      <c r="R154" s="279">
        <f t="shared" si="3"/>
        <v>0</v>
      </c>
    </row>
    <row r="155" spans="1:18">
      <c r="A155" s="265">
        <v>73</v>
      </c>
      <c r="B155" s="198" t="s">
        <v>1585</v>
      </c>
      <c r="C155" s="4" t="s">
        <v>866</v>
      </c>
      <c r="D155" s="254" t="s">
        <v>916</v>
      </c>
      <c r="E155" s="254" t="s">
        <v>2049</v>
      </c>
      <c r="F155" s="254" t="s">
        <v>1997</v>
      </c>
      <c r="G155" s="210" t="s">
        <v>877</v>
      </c>
      <c r="H155" s="194">
        <v>81.040000000000006</v>
      </c>
      <c r="I155" s="254" t="s">
        <v>878</v>
      </c>
      <c r="J155" s="210" t="s">
        <v>918</v>
      </c>
      <c r="K155" s="283">
        <v>43957</v>
      </c>
      <c r="L155" s="283">
        <v>43961</v>
      </c>
      <c r="M155" s="254" t="s">
        <v>925</v>
      </c>
      <c r="N155" s="254"/>
      <c r="O155" s="224"/>
      <c r="P155" s="254" t="s">
        <v>1914</v>
      </c>
      <c r="Q155" s="194">
        <v>81.040000000000006</v>
      </c>
      <c r="R155" s="279">
        <f t="shared" si="3"/>
        <v>0</v>
      </c>
    </row>
    <row r="156" spans="1:18" ht="25.5">
      <c r="A156" s="265">
        <v>74</v>
      </c>
      <c r="B156" s="198" t="s">
        <v>1585</v>
      </c>
      <c r="C156" s="4" t="s">
        <v>866</v>
      </c>
      <c r="D156" s="254" t="s">
        <v>916</v>
      </c>
      <c r="E156" s="254" t="s">
        <v>2039</v>
      </c>
      <c r="F156" s="254" t="s">
        <v>1937</v>
      </c>
      <c r="G156" s="210" t="s">
        <v>877</v>
      </c>
      <c r="H156" s="194">
        <v>11428.57</v>
      </c>
      <c r="I156" s="254" t="s">
        <v>878</v>
      </c>
      <c r="J156" s="210" t="s">
        <v>918</v>
      </c>
      <c r="K156" s="283">
        <v>43957</v>
      </c>
      <c r="L156" s="283">
        <v>43961</v>
      </c>
      <c r="M156" s="254" t="s">
        <v>925</v>
      </c>
      <c r="N156" s="254"/>
      <c r="O156" s="224" t="s">
        <v>2005</v>
      </c>
      <c r="P156" s="254" t="s">
        <v>1914</v>
      </c>
      <c r="Q156" s="194">
        <v>11428.57</v>
      </c>
      <c r="R156" s="279">
        <f t="shared" si="3"/>
        <v>0</v>
      </c>
    </row>
    <row r="157" spans="1:18" ht="25.5">
      <c r="A157" s="265">
        <v>75</v>
      </c>
      <c r="B157" s="198" t="s">
        <v>1585</v>
      </c>
      <c r="C157" s="4" t="s">
        <v>866</v>
      </c>
      <c r="D157" s="254" t="s">
        <v>1019</v>
      </c>
      <c r="E157" s="254" t="s">
        <v>2050</v>
      </c>
      <c r="F157" s="1" t="s">
        <v>1066</v>
      </c>
      <c r="G157" s="223" t="s">
        <v>512</v>
      </c>
      <c r="H157" s="194">
        <v>885.34</v>
      </c>
      <c r="I157" s="254" t="s">
        <v>878</v>
      </c>
      <c r="J157" s="210" t="s">
        <v>918</v>
      </c>
      <c r="K157" s="283">
        <v>43958</v>
      </c>
      <c r="L157" s="283">
        <v>43961</v>
      </c>
      <c r="M157" s="254" t="s">
        <v>925</v>
      </c>
      <c r="N157" s="254"/>
      <c r="O157" s="224" t="s">
        <v>814</v>
      </c>
      <c r="P157" s="254" t="s">
        <v>1914</v>
      </c>
      <c r="Q157" s="194">
        <v>885.34</v>
      </c>
      <c r="R157" s="279">
        <f t="shared" si="3"/>
        <v>0</v>
      </c>
    </row>
    <row r="158" spans="1:18">
      <c r="A158" s="265">
        <v>76</v>
      </c>
      <c r="B158" s="198" t="s">
        <v>1585</v>
      </c>
      <c r="C158" s="4" t="s">
        <v>866</v>
      </c>
      <c r="D158" s="254" t="s">
        <v>1019</v>
      </c>
      <c r="E158" s="254" t="s">
        <v>2051</v>
      </c>
      <c r="F158" s="254" t="s">
        <v>791</v>
      </c>
      <c r="G158" s="210" t="s">
        <v>512</v>
      </c>
      <c r="H158" s="194">
        <v>326.43</v>
      </c>
      <c r="I158" s="254" t="s">
        <v>878</v>
      </c>
      <c r="J158" s="210" t="s">
        <v>918</v>
      </c>
      <c r="K158" s="283">
        <v>43958</v>
      </c>
      <c r="L158" s="283">
        <v>43961</v>
      </c>
      <c r="M158" s="254" t="s">
        <v>925</v>
      </c>
      <c r="N158" s="254"/>
      <c r="O158" s="224" t="s">
        <v>1949</v>
      </c>
      <c r="P158" s="254" t="s">
        <v>1914</v>
      </c>
      <c r="Q158" s="194">
        <v>326.43</v>
      </c>
      <c r="R158" s="279">
        <f t="shared" si="3"/>
        <v>0</v>
      </c>
    </row>
    <row r="159" spans="1:18">
      <c r="A159" s="265">
        <v>77</v>
      </c>
      <c r="B159" s="198" t="s">
        <v>1585</v>
      </c>
      <c r="C159" s="4" t="s">
        <v>866</v>
      </c>
      <c r="D159" s="254" t="s">
        <v>1019</v>
      </c>
      <c r="E159" s="254" t="s">
        <v>2052</v>
      </c>
      <c r="F159" s="254" t="s">
        <v>2053</v>
      </c>
      <c r="G159" s="210" t="s">
        <v>877</v>
      </c>
      <c r="H159" s="194">
        <v>0</v>
      </c>
      <c r="I159" s="254" t="s">
        <v>878</v>
      </c>
      <c r="J159" s="210" t="s">
        <v>918</v>
      </c>
      <c r="K159" s="254"/>
      <c r="L159" s="254"/>
      <c r="M159" s="254" t="s">
        <v>925</v>
      </c>
      <c r="N159" s="254"/>
      <c r="O159" s="224"/>
      <c r="P159" s="254" t="s">
        <v>1914</v>
      </c>
      <c r="Q159" s="194">
        <v>0</v>
      </c>
      <c r="R159" s="279">
        <f t="shared" si="3"/>
        <v>0</v>
      </c>
    </row>
    <row r="160" spans="1:18">
      <c r="A160" s="265">
        <v>78</v>
      </c>
      <c r="B160" s="198" t="s">
        <v>1585</v>
      </c>
      <c r="C160" s="4" t="s">
        <v>866</v>
      </c>
      <c r="D160" s="254" t="s">
        <v>1019</v>
      </c>
      <c r="E160" s="254" t="s">
        <v>2054</v>
      </c>
      <c r="F160" s="1" t="s">
        <v>1066</v>
      </c>
      <c r="G160" s="210" t="s">
        <v>512</v>
      </c>
      <c r="H160" s="194">
        <v>0</v>
      </c>
      <c r="I160" s="254" t="s">
        <v>878</v>
      </c>
      <c r="J160" s="210" t="s">
        <v>918</v>
      </c>
      <c r="K160" s="254"/>
      <c r="L160" s="254"/>
      <c r="M160" s="254" t="s">
        <v>925</v>
      </c>
      <c r="N160" s="254"/>
      <c r="O160" s="224" t="s">
        <v>814</v>
      </c>
      <c r="P160" s="254" t="s">
        <v>1914</v>
      </c>
      <c r="Q160" s="194">
        <v>0</v>
      </c>
      <c r="R160" s="279">
        <f t="shared" si="3"/>
        <v>0</v>
      </c>
    </row>
    <row r="161" spans="1:18" ht="25.5">
      <c r="A161" s="265">
        <v>79</v>
      </c>
      <c r="B161" s="198" t="s">
        <v>1585</v>
      </c>
      <c r="C161" s="4" t="s">
        <v>866</v>
      </c>
      <c r="D161" s="254" t="s">
        <v>1019</v>
      </c>
      <c r="E161" s="254" t="s">
        <v>2055</v>
      </c>
      <c r="F161" s="1" t="s">
        <v>1066</v>
      </c>
      <c r="G161" s="210" t="s">
        <v>877</v>
      </c>
      <c r="H161" s="205">
        <v>0</v>
      </c>
      <c r="I161" s="254" t="s">
        <v>878</v>
      </c>
      <c r="J161" s="210" t="s">
        <v>918</v>
      </c>
      <c r="K161" s="254"/>
      <c r="L161" s="254"/>
      <c r="M161" s="254" t="s">
        <v>925</v>
      </c>
      <c r="N161" s="254"/>
      <c r="O161" s="224" t="s">
        <v>814</v>
      </c>
      <c r="P161" s="254" t="s">
        <v>1914</v>
      </c>
      <c r="Q161" s="205">
        <v>0</v>
      </c>
      <c r="R161" s="279">
        <f t="shared" si="3"/>
        <v>0</v>
      </c>
    </row>
    <row r="162" spans="1:18">
      <c r="A162" s="265">
        <v>80</v>
      </c>
      <c r="B162" s="198" t="s">
        <v>1585</v>
      </c>
      <c r="C162" s="4" t="s">
        <v>866</v>
      </c>
      <c r="D162" s="254" t="s">
        <v>1019</v>
      </c>
      <c r="E162" s="254" t="s">
        <v>2056</v>
      </c>
      <c r="F162" s="1" t="s">
        <v>791</v>
      </c>
      <c r="G162" s="210" t="s">
        <v>877</v>
      </c>
      <c r="H162" s="205">
        <v>0</v>
      </c>
      <c r="I162" s="254" t="s">
        <v>878</v>
      </c>
      <c r="J162" s="210" t="s">
        <v>918</v>
      </c>
      <c r="K162" s="254"/>
      <c r="L162" s="254"/>
      <c r="M162" s="254" t="s">
        <v>925</v>
      </c>
      <c r="N162" s="254"/>
      <c r="O162" s="224" t="s">
        <v>1949</v>
      </c>
      <c r="P162" s="254" t="s">
        <v>1914</v>
      </c>
      <c r="Q162" s="205">
        <v>0</v>
      </c>
      <c r="R162" s="279">
        <f t="shared" si="3"/>
        <v>0</v>
      </c>
    </row>
    <row r="163" spans="1:18">
      <c r="A163" s="265">
        <v>81</v>
      </c>
      <c r="B163" s="198" t="s">
        <v>1585</v>
      </c>
      <c r="C163" s="4" t="s">
        <v>866</v>
      </c>
      <c r="D163" s="254" t="s">
        <v>1117</v>
      </c>
      <c r="E163" s="254" t="s">
        <v>2057</v>
      </c>
      <c r="F163" s="1" t="s">
        <v>2058</v>
      </c>
      <c r="G163" s="210" t="s">
        <v>877</v>
      </c>
      <c r="H163" s="205">
        <v>21.01</v>
      </c>
      <c r="I163" s="254" t="s">
        <v>878</v>
      </c>
      <c r="J163" s="210" t="s">
        <v>918</v>
      </c>
      <c r="K163" s="283">
        <v>43963</v>
      </c>
      <c r="L163" s="283">
        <v>43971</v>
      </c>
      <c r="M163" s="254" t="s">
        <v>925</v>
      </c>
      <c r="N163" s="254"/>
      <c r="O163" s="224"/>
      <c r="P163" s="254" t="s">
        <v>1914</v>
      </c>
      <c r="Q163" s="205">
        <v>21.01</v>
      </c>
      <c r="R163" s="279">
        <f t="shared" si="3"/>
        <v>0</v>
      </c>
    </row>
    <row r="164" spans="1:18">
      <c r="A164" s="265">
        <v>82</v>
      </c>
      <c r="B164" s="198" t="s">
        <v>1585</v>
      </c>
      <c r="C164" s="4" t="s">
        <v>866</v>
      </c>
      <c r="D164" s="254" t="s">
        <v>916</v>
      </c>
      <c r="E164" s="254" t="s">
        <v>2063</v>
      </c>
      <c r="F164" s="1" t="s">
        <v>1961</v>
      </c>
      <c r="G164" s="210" t="s">
        <v>877</v>
      </c>
      <c r="H164" s="205">
        <v>677.84</v>
      </c>
      <c r="I164" s="254" t="s">
        <v>878</v>
      </c>
      <c r="J164" s="210" t="s">
        <v>918</v>
      </c>
      <c r="K164" s="283">
        <v>43970</v>
      </c>
      <c r="L164" s="283">
        <v>43971</v>
      </c>
      <c r="M164" s="254" t="s">
        <v>925</v>
      </c>
      <c r="N164" s="254"/>
      <c r="O164" s="224"/>
      <c r="P164" s="254" t="s">
        <v>1914</v>
      </c>
      <c r="Q164" s="205">
        <v>677.84</v>
      </c>
      <c r="R164" s="279">
        <f t="shared" si="3"/>
        <v>0</v>
      </c>
    </row>
    <row r="165" spans="1:18">
      <c r="A165" s="265">
        <v>83</v>
      </c>
      <c r="B165" s="198" t="s">
        <v>1585</v>
      </c>
      <c r="C165" s="4" t="s">
        <v>866</v>
      </c>
      <c r="D165" s="254" t="s">
        <v>916</v>
      </c>
      <c r="E165" s="254" t="s">
        <v>2048</v>
      </c>
      <c r="F165" s="254" t="s">
        <v>1963</v>
      </c>
      <c r="G165" s="210" t="s">
        <v>877</v>
      </c>
      <c r="H165" s="205">
        <v>2792.4</v>
      </c>
      <c r="I165" s="254" t="s">
        <v>878</v>
      </c>
      <c r="J165" s="210" t="s">
        <v>918</v>
      </c>
      <c r="K165" s="283">
        <v>43971</v>
      </c>
      <c r="L165" s="283">
        <v>43976</v>
      </c>
      <c r="M165" s="254" t="s">
        <v>925</v>
      </c>
      <c r="N165" s="254"/>
      <c r="O165" s="224" t="s">
        <v>2143</v>
      </c>
      <c r="P165" s="254" t="s">
        <v>1914</v>
      </c>
      <c r="Q165" s="205">
        <v>2792.4</v>
      </c>
      <c r="R165" s="279">
        <f t="shared" si="3"/>
        <v>0</v>
      </c>
    </row>
    <row r="166" spans="1:18" ht="38.25">
      <c r="A166" s="265">
        <v>84</v>
      </c>
      <c r="B166" s="198" t="s">
        <v>1585</v>
      </c>
      <c r="C166" s="4" t="s">
        <v>866</v>
      </c>
      <c r="D166" s="254" t="s">
        <v>511</v>
      </c>
      <c r="E166" s="254" t="s">
        <v>2064</v>
      </c>
      <c r="F166" s="254" t="s">
        <v>2065</v>
      </c>
      <c r="G166" s="210" t="s">
        <v>1104</v>
      </c>
      <c r="H166" s="205">
        <v>143000</v>
      </c>
      <c r="I166" s="254" t="s">
        <v>878</v>
      </c>
      <c r="J166" s="210" t="s">
        <v>1983</v>
      </c>
      <c r="K166" s="283">
        <v>43970</v>
      </c>
      <c r="L166" s="283">
        <v>44001</v>
      </c>
      <c r="M166" s="254" t="s">
        <v>925</v>
      </c>
      <c r="N166" s="254"/>
      <c r="O166" s="224"/>
      <c r="P166" s="254" t="s">
        <v>1175</v>
      </c>
      <c r="Q166" s="205">
        <v>143000</v>
      </c>
      <c r="R166" s="279">
        <f t="shared" si="3"/>
        <v>0</v>
      </c>
    </row>
    <row r="167" spans="1:18" ht="25.5">
      <c r="A167" s="265">
        <v>85</v>
      </c>
      <c r="B167" s="198" t="s">
        <v>1585</v>
      </c>
      <c r="C167" s="4" t="s">
        <v>866</v>
      </c>
      <c r="D167" s="254" t="s">
        <v>511</v>
      </c>
      <c r="E167" s="254" t="s">
        <v>2066</v>
      </c>
      <c r="F167" s="254" t="s">
        <v>2067</v>
      </c>
      <c r="G167" s="210" t="s">
        <v>2068</v>
      </c>
      <c r="H167" s="205">
        <v>31500</v>
      </c>
      <c r="I167" s="254" t="s">
        <v>878</v>
      </c>
      <c r="J167" s="210" t="s">
        <v>918</v>
      </c>
      <c r="K167" s="283">
        <v>43984</v>
      </c>
      <c r="L167" s="283">
        <v>44018</v>
      </c>
      <c r="M167" s="254" t="s">
        <v>925</v>
      </c>
      <c r="N167" s="254"/>
      <c r="O167" s="224"/>
      <c r="P167" s="254" t="s">
        <v>1503</v>
      </c>
      <c r="Q167" s="205">
        <v>31500</v>
      </c>
      <c r="R167" s="279">
        <f t="shared" si="3"/>
        <v>0</v>
      </c>
    </row>
    <row r="168" spans="1:18">
      <c r="A168" s="265">
        <v>86</v>
      </c>
      <c r="B168" s="198" t="s">
        <v>1585</v>
      </c>
      <c r="C168" s="4" t="s">
        <v>866</v>
      </c>
      <c r="D168" s="254" t="s">
        <v>916</v>
      </c>
      <c r="E168" s="254" t="s">
        <v>2069</v>
      </c>
      <c r="F168" s="254" t="s">
        <v>2070</v>
      </c>
      <c r="G168" s="210" t="s">
        <v>1102</v>
      </c>
      <c r="H168" s="205">
        <v>6.82</v>
      </c>
      <c r="I168" s="254" t="s">
        <v>878</v>
      </c>
      <c r="J168" s="210" t="s">
        <v>918</v>
      </c>
      <c r="K168" s="283">
        <v>43972</v>
      </c>
      <c r="L168" s="283">
        <v>43976</v>
      </c>
      <c r="M168" s="254" t="s">
        <v>925</v>
      </c>
      <c r="N168" s="254"/>
      <c r="O168" s="224"/>
      <c r="P168" s="254" t="s">
        <v>1914</v>
      </c>
      <c r="Q168" s="205">
        <v>6.82</v>
      </c>
      <c r="R168" s="279">
        <f t="shared" si="3"/>
        <v>0</v>
      </c>
    </row>
    <row r="169" spans="1:18" ht="25.5">
      <c r="A169" s="265">
        <v>87</v>
      </c>
      <c r="B169" s="198" t="s">
        <v>1585</v>
      </c>
      <c r="C169" s="4" t="s">
        <v>866</v>
      </c>
      <c r="D169" s="254" t="s">
        <v>916</v>
      </c>
      <c r="E169" s="254" t="s">
        <v>2071</v>
      </c>
      <c r="F169" s="254" t="s">
        <v>2072</v>
      </c>
      <c r="G169" s="210" t="s">
        <v>1104</v>
      </c>
      <c r="H169" s="205">
        <v>504.12</v>
      </c>
      <c r="I169" s="254" t="s">
        <v>878</v>
      </c>
      <c r="J169" s="210" t="s">
        <v>918</v>
      </c>
      <c r="K169" s="283">
        <v>43973</v>
      </c>
      <c r="L169" s="283">
        <v>43976</v>
      </c>
      <c r="M169" s="254" t="s">
        <v>925</v>
      </c>
      <c r="N169" s="254"/>
      <c r="O169" s="224"/>
      <c r="P169" s="254" t="s">
        <v>1914</v>
      </c>
      <c r="Q169" s="205">
        <v>504.12</v>
      </c>
      <c r="R169" s="279">
        <f t="shared" si="3"/>
        <v>0</v>
      </c>
    </row>
    <row r="170" spans="1:18">
      <c r="A170" s="265">
        <v>88</v>
      </c>
      <c r="B170" s="198" t="s">
        <v>1585</v>
      </c>
      <c r="C170" s="4" t="s">
        <v>866</v>
      </c>
      <c r="D170" s="254" t="s">
        <v>916</v>
      </c>
      <c r="E170" s="254" t="s">
        <v>2063</v>
      </c>
      <c r="F170" s="1" t="s">
        <v>1961</v>
      </c>
      <c r="G170" s="210" t="s">
        <v>877</v>
      </c>
      <c r="H170" s="205">
        <v>301.26</v>
      </c>
      <c r="I170" s="254" t="s">
        <v>878</v>
      </c>
      <c r="J170" s="210" t="s">
        <v>918</v>
      </c>
      <c r="K170" s="283">
        <v>43976</v>
      </c>
      <c r="L170" s="283">
        <v>43982</v>
      </c>
      <c r="M170" s="254" t="s">
        <v>925</v>
      </c>
      <c r="N170" s="254"/>
      <c r="O170" s="224"/>
      <c r="P170" s="254" t="s">
        <v>1914</v>
      </c>
      <c r="Q170" s="205">
        <v>301.26</v>
      </c>
      <c r="R170" s="279">
        <f t="shared" si="3"/>
        <v>0</v>
      </c>
    </row>
    <row r="171" spans="1:18">
      <c r="A171" s="265">
        <v>89</v>
      </c>
      <c r="B171" s="198" t="s">
        <v>1585</v>
      </c>
      <c r="C171" s="4" t="s">
        <v>866</v>
      </c>
      <c r="D171" s="254" t="s">
        <v>916</v>
      </c>
      <c r="E171" s="254" t="s">
        <v>2073</v>
      </c>
      <c r="F171" s="1" t="s">
        <v>2074</v>
      </c>
      <c r="G171" s="210" t="s">
        <v>877</v>
      </c>
      <c r="H171" s="205">
        <v>336.13</v>
      </c>
      <c r="I171" s="254" t="s">
        <v>878</v>
      </c>
      <c r="J171" s="210" t="s">
        <v>918</v>
      </c>
      <c r="K171" s="283">
        <v>43977</v>
      </c>
      <c r="L171" s="283">
        <v>43982</v>
      </c>
      <c r="M171" s="254" t="s">
        <v>925</v>
      </c>
      <c r="N171" s="254"/>
      <c r="O171" s="224"/>
      <c r="P171" s="254" t="s">
        <v>1914</v>
      </c>
      <c r="Q171" s="205">
        <v>336.13</v>
      </c>
      <c r="R171" s="279">
        <f t="shared" si="3"/>
        <v>0</v>
      </c>
    </row>
    <row r="172" spans="1:18" ht="51">
      <c r="A172" s="265">
        <v>90</v>
      </c>
      <c r="B172" s="198" t="s">
        <v>1585</v>
      </c>
      <c r="C172" s="4" t="s">
        <v>866</v>
      </c>
      <c r="D172" s="254" t="s">
        <v>916</v>
      </c>
      <c r="E172" s="254" t="s">
        <v>2075</v>
      </c>
      <c r="F172" s="254" t="s">
        <v>2076</v>
      </c>
      <c r="G172" s="210" t="s">
        <v>1102</v>
      </c>
      <c r="H172" s="205">
        <v>6246.4</v>
      </c>
      <c r="I172" s="254" t="s">
        <v>878</v>
      </c>
      <c r="J172" s="210" t="s">
        <v>918</v>
      </c>
      <c r="K172" s="283">
        <v>43977</v>
      </c>
      <c r="L172" s="283">
        <v>43982</v>
      </c>
      <c r="M172" s="254" t="s">
        <v>925</v>
      </c>
      <c r="N172" s="254"/>
      <c r="O172" s="224"/>
      <c r="P172" s="254" t="s">
        <v>1914</v>
      </c>
      <c r="Q172" s="205">
        <v>6246.4</v>
      </c>
      <c r="R172" s="279">
        <f t="shared" si="3"/>
        <v>0</v>
      </c>
    </row>
    <row r="173" spans="1:18">
      <c r="A173" s="265">
        <v>91</v>
      </c>
      <c r="B173" s="198" t="s">
        <v>1585</v>
      </c>
      <c r="C173" s="4" t="s">
        <v>866</v>
      </c>
      <c r="D173" s="254" t="s">
        <v>868</v>
      </c>
      <c r="E173" s="254" t="s">
        <v>2077</v>
      </c>
      <c r="F173" s="254" t="s">
        <v>2078</v>
      </c>
      <c r="G173" s="210" t="s">
        <v>877</v>
      </c>
      <c r="H173" s="205">
        <v>489.92</v>
      </c>
      <c r="I173" s="254" t="s">
        <v>878</v>
      </c>
      <c r="J173" s="210" t="s">
        <v>918</v>
      </c>
      <c r="K173" s="283">
        <v>43978</v>
      </c>
      <c r="L173" s="283">
        <v>43982</v>
      </c>
      <c r="M173" s="254" t="s">
        <v>925</v>
      </c>
      <c r="N173" s="254"/>
      <c r="O173" s="224"/>
      <c r="P173" s="254" t="s">
        <v>1914</v>
      </c>
      <c r="Q173" s="205">
        <v>489.92</v>
      </c>
      <c r="R173" s="279">
        <f t="shared" si="3"/>
        <v>0</v>
      </c>
    </row>
    <row r="174" spans="1:18">
      <c r="A174" s="265">
        <v>92</v>
      </c>
      <c r="B174" s="198" t="s">
        <v>1585</v>
      </c>
      <c r="C174" s="4" t="s">
        <v>866</v>
      </c>
      <c r="D174" s="254" t="s">
        <v>916</v>
      </c>
      <c r="E174" s="254" t="s">
        <v>2085</v>
      </c>
      <c r="F174" s="254" t="s">
        <v>1937</v>
      </c>
      <c r="G174" s="210" t="s">
        <v>877</v>
      </c>
      <c r="H174" s="205">
        <v>3476.22</v>
      </c>
      <c r="I174" s="254" t="s">
        <v>878</v>
      </c>
      <c r="J174" s="210" t="s">
        <v>918</v>
      </c>
      <c r="K174" s="283">
        <v>43985</v>
      </c>
      <c r="L174" s="283">
        <v>43992</v>
      </c>
      <c r="M174" s="254" t="s">
        <v>925</v>
      </c>
      <c r="N174" s="254"/>
      <c r="O174" s="224" t="s">
        <v>2005</v>
      </c>
      <c r="P174" s="254" t="s">
        <v>1914</v>
      </c>
      <c r="Q174" s="205">
        <v>3476.22</v>
      </c>
      <c r="R174" s="279">
        <f t="shared" si="3"/>
        <v>0</v>
      </c>
    </row>
    <row r="175" spans="1:18">
      <c r="A175" s="265">
        <v>93</v>
      </c>
      <c r="B175" s="198" t="s">
        <v>1585</v>
      </c>
      <c r="C175" s="4" t="s">
        <v>866</v>
      </c>
      <c r="D175" s="254" t="s">
        <v>916</v>
      </c>
      <c r="E175" s="254" t="s">
        <v>2091</v>
      </c>
      <c r="F175" s="254" t="s">
        <v>2092</v>
      </c>
      <c r="G175" s="210" t="s">
        <v>1102</v>
      </c>
      <c r="H175" s="205">
        <v>4.8099999999999996</v>
      </c>
      <c r="I175" s="254" t="s">
        <v>878</v>
      </c>
      <c r="J175" s="210" t="s">
        <v>918</v>
      </c>
      <c r="K175" s="283">
        <v>43992</v>
      </c>
      <c r="L175" s="283">
        <v>44002</v>
      </c>
      <c r="M175" s="254" t="s">
        <v>925</v>
      </c>
      <c r="N175" s="254"/>
      <c r="O175" s="224"/>
      <c r="P175" s="254" t="s">
        <v>1914</v>
      </c>
      <c r="Q175" s="205">
        <v>4.8099999999999996</v>
      </c>
      <c r="R175" s="279">
        <f t="shared" si="3"/>
        <v>0</v>
      </c>
    </row>
    <row r="176" spans="1:18">
      <c r="A176" s="265">
        <v>94</v>
      </c>
      <c r="B176" s="198" t="s">
        <v>1585</v>
      </c>
      <c r="C176" s="4" t="s">
        <v>866</v>
      </c>
      <c r="D176" s="254" t="s">
        <v>916</v>
      </c>
      <c r="E176" s="254" t="s">
        <v>2102</v>
      </c>
      <c r="F176" s="254" t="s">
        <v>2103</v>
      </c>
      <c r="G176" s="210" t="s">
        <v>1102</v>
      </c>
      <c r="H176" s="205">
        <v>652.22</v>
      </c>
      <c r="I176" s="254" t="s">
        <v>878</v>
      </c>
      <c r="J176" s="210" t="s">
        <v>918</v>
      </c>
      <c r="K176" s="283">
        <v>43997</v>
      </c>
      <c r="L176" s="283">
        <v>44002</v>
      </c>
      <c r="M176" s="254" t="s">
        <v>925</v>
      </c>
      <c r="N176" s="254"/>
      <c r="O176" s="224"/>
      <c r="P176" s="254" t="s">
        <v>1914</v>
      </c>
      <c r="Q176" s="205">
        <v>652.22</v>
      </c>
      <c r="R176" s="279">
        <f t="shared" si="3"/>
        <v>0</v>
      </c>
    </row>
    <row r="177" spans="1:18" ht="63.75">
      <c r="A177" s="265">
        <v>95</v>
      </c>
      <c r="B177" s="198" t="s">
        <v>1585</v>
      </c>
      <c r="C177" s="4" t="s">
        <v>866</v>
      </c>
      <c r="D177" s="254" t="s">
        <v>916</v>
      </c>
      <c r="E177" s="254" t="s">
        <v>2104</v>
      </c>
      <c r="F177" s="254" t="s">
        <v>2105</v>
      </c>
      <c r="G177" s="210" t="s">
        <v>2106</v>
      </c>
      <c r="H177" s="205">
        <v>850</v>
      </c>
      <c r="I177" s="254" t="s">
        <v>878</v>
      </c>
      <c r="J177" s="210" t="s">
        <v>918</v>
      </c>
      <c r="K177" s="283">
        <v>43997</v>
      </c>
      <c r="L177" s="283">
        <v>44002</v>
      </c>
      <c r="M177" s="254" t="s">
        <v>925</v>
      </c>
      <c r="N177" s="254"/>
      <c r="O177" s="224"/>
      <c r="P177" s="254" t="s">
        <v>1914</v>
      </c>
      <c r="Q177" s="205">
        <v>850</v>
      </c>
      <c r="R177" s="279">
        <f t="shared" si="3"/>
        <v>0</v>
      </c>
    </row>
    <row r="178" spans="1:18" ht="25.5">
      <c r="A178" s="265">
        <v>96</v>
      </c>
      <c r="B178" s="198" t="s">
        <v>1585</v>
      </c>
      <c r="C178" s="4" t="s">
        <v>866</v>
      </c>
      <c r="D178" s="254" t="s">
        <v>916</v>
      </c>
      <c r="E178" s="254" t="s">
        <v>2107</v>
      </c>
      <c r="F178" s="254" t="s">
        <v>1969</v>
      </c>
      <c r="G178" s="210" t="s">
        <v>1102</v>
      </c>
      <c r="H178" s="205">
        <v>46.89</v>
      </c>
      <c r="I178" s="254" t="s">
        <v>878</v>
      </c>
      <c r="J178" s="210" t="s">
        <v>918</v>
      </c>
      <c r="K178" s="283">
        <v>43998</v>
      </c>
      <c r="L178" s="283">
        <v>44002</v>
      </c>
      <c r="M178" s="254" t="s">
        <v>925</v>
      </c>
      <c r="N178" s="254"/>
      <c r="O178" s="224"/>
      <c r="P178" s="254" t="s">
        <v>1914</v>
      </c>
      <c r="Q178" s="205">
        <v>46.89</v>
      </c>
      <c r="R178" s="279">
        <f t="shared" si="3"/>
        <v>0</v>
      </c>
    </row>
    <row r="179" spans="1:18">
      <c r="A179" s="265">
        <v>97</v>
      </c>
      <c r="B179" s="198" t="s">
        <v>1585</v>
      </c>
      <c r="C179" s="4" t="s">
        <v>866</v>
      </c>
      <c r="D179" s="254" t="s">
        <v>916</v>
      </c>
      <c r="E179" s="254" t="s">
        <v>2108</v>
      </c>
      <c r="F179" s="254" t="s">
        <v>2109</v>
      </c>
      <c r="G179" s="210" t="s">
        <v>1102</v>
      </c>
      <c r="H179" s="205">
        <v>100</v>
      </c>
      <c r="I179" s="254" t="s">
        <v>878</v>
      </c>
      <c r="J179" s="210" t="s">
        <v>918</v>
      </c>
      <c r="K179" s="283">
        <v>43998</v>
      </c>
      <c r="L179" s="283">
        <v>44002</v>
      </c>
      <c r="M179" s="254" t="s">
        <v>925</v>
      </c>
      <c r="N179" s="254"/>
      <c r="O179" s="224"/>
      <c r="P179" s="254" t="s">
        <v>1914</v>
      </c>
      <c r="Q179" s="205">
        <v>100</v>
      </c>
      <c r="R179" s="279">
        <f t="shared" si="3"/>
        <v>0</v>
      </c>
    </row>
    <row r="180" spans="1:18">
      <c r="A180" s="265">
        <v>98</v>
      </c>
      <c r="B180" s="198" t="s">
        <v>1585</v>
      </c>
      <c r="C180" s="4" t="s">
        <v>866</v>
      </c>
      <c r="D180" s="254" t="s">
        <v>916</v>
      </c>
      <c r="E180" s="254" t="s">
        <v>2111</v>
      </c>
      <c r="F180" s="254" t="s">
        <v>2112</v>
      </c>
      <c r="G180" s="210" t="s">
        <v>512</v>
      </c>
      <c r="H180" s="205">
        <v>1133.6099999999999</v>
      </c>
      <c r="I180" s="254" t="s">
        <v>878</v>
      </c>
      <c r="J180" s="210" t="s">
        <v>918</v>
      </c>
      <c r="K180" s="283">
        <v>44000</v>
      </c>
      <c r="L180" s="283">
        <v>44002</v>
      </c>
      <c r="M180" s="254" t="s">
        <v>925</v>
      </c>
      <c r="N180" s="254"/>
      <c r="O180" s="224"/>
      <c r="P180" s="254" t="s">
        <v>1914</v>
      </c>
      <c r="Q180" s="205">
        <v>1133.6099999999999</v>
      </c>
      <c r="R180" s="279">
        <f t="shared" si="3"/>
        <v>0</v>
      </c>
    </row>
    <row r="181" spans="1:18" ht="25.5">
      <c r="A181" s="265">
        <v>99</v>
      </c>
      <c r="B181" s="198" t="s">
        <v>1585</v>
      </c>
      <c r="C181" s="4" t="s">
        <v>866</v>
      </c>
      <c r="D181" s="254" t="s">
        <v>916</v>
      </c>
      <c r="E181" s="254" t="s">
        <v>2113</v>
      </c>
      <c r="F181" s="254" t="s">
        <v>2114</v>
      </c>
      <c r="G181" s="210" t="s">
        <v>2115</v>
      </c>
      <c r="H181" s="205">
        <v>18666</v>
      </c>
      <c r="I181" s="254" t="s">
        <v>878</v>
      </c>
      <c r="J181" s="210" t="s">
        <v>918</v>
      </c>
      <c r="K181" s="283">
        <v>44000</v>
      </c>
      <c r="L181" s="283">
        <v>44002</v>
      </c>
      <c r="M181" s="254" t="s">
        <v>925</v>
      </c>
      <c r="N181" s="254"/>
      <c r="O181" s="224"/>
      <c r="P181" s="254" t="s">
        <v>1914</v>
      </c>
      <c r="Q181" s="205">
        <v>18666</v>
      </c>
      <c r="R181" s="279">
        <f t="shared" si="3"/>
        <v>0</v>
      </c>
    </row>
    <row r="182" spans="1:18">
      <c r="A182" s="265">
        <v>100</v>
      </c>
      <c r="B182" s="198" t="s">
        <v>1585</v>
      </c>
      <c r="C182" s="4" t="s">
        <v>866</v>
      </c>
      <c r="D182" s="254" t="s">
        <v>916</v>
      </c>
      <c r="E182" s="254" t="s">
        <v>2118</v>
      </c>
      <c r="F182" s="254" t="s">
        <v>1980</v>
      </c>
      <c r="G182" s="210" t="s">
        <v>514</v>
      </c>
      <c r="H182" s="205">
        <v>119.29</v>
      </c>
      <c r="I182" s="254" t="s">
        <v>878</v>
      </c>
      <c r="J182" s="210" t="s">
        <v>918</v>
      </c>
      <c r="K182" s="283">
        <v>44011</v>
      </c>
      <c r="L182" s="283">
        <v>44022</v>
      </c>
      <c r="M182" s="254" t="s">
        <v>925</v>
      </c>
      <c r="N182" s="254"/>
      <c r="O182" s="224"/>
      <c r="P182" s="254" t="s">
        <v>1914</v>
      </c>
      <c r="Q182" s="205">
        <v>119.29</v>
      </c>
      <c r="R182" s="279">
        <f t="shared" si="3"/>
        <v>0</v>
      </c>
    </row>
    <row r="183" spans="1:18">
      <c r="A183" s="265">
        <v>101</v>
      </c>
      <c r="B183" s="198" t="s">
        <v>1585</v>
      </c>
      <c r="C183" s="4" t="s">
        <v>866</v>
      </c>
      <c r="D183" s="254" t="s">
        <v>916</v>
      </c>
      <c r="E183" s="254" t="s">
        <v>2069</v>
      </c>
      <c r="F183" s="254" t="s">
        <v>2070</v>
      </c>
      <c r="G183" s="210" t="s">
        <v>817</v>
      </c>
      <c r="H183" s="205">
        <v>21.21</v>
      </c>
      <c r="I183" s="254" t="s">
        <v>878</v>
      </c>
      <c r="J183" s="210" t="s">
        <v>918</v>
      </c>
      <c r="K183" s="283">
        <v>44012</v>
      </c>
      <c r="L183" s="283">
        <v>44022</v>
      </c>
      <c r="M183" s="254" t="s">
        <v>925</v>
      </c>
      <c r="N183" s="254"/>
      <c r="O183" s="224"/>
      <c r="P183" s="254" t="s">
        <v>1914</v>
      </c>
      <c r="Q183" s="205">
        <v>21.21</v>
      </c>
      <c r="R183" s="279">
        <f t="shared" si="3"/>
        <v>0</v>
      </c>
    </row>
    <row r="184" spans="1:18" ht="25.5">
      <c r="A184" s="265">
        <v>102</v>
      </c>
      <c r="B184" s="198" t="s">
        <v>1585</v>
      </c>
      <c r="C184" s="4" t="s">
        <v>866</v>
      </c>
      <c r="D184" s="254" t="s">
        <v>916</v>
      </c>
      <c r="E184" s="254" t="s">
        <v>2119</v>
      </c>
      <c r="F184" s="254" t="s">
        <v>2120</v>
      </c>
      <c r="G184" s="210" t="s">
        <v>1102</v>
      </c>
      <c r="H184" s="205">
        <v>1500</v>
      </c>
      <c r="I184" s="254" t="s">
        <v>878</v>
      </c>
      <c r="J184" s="210" t="s">
        <v>918</v>
      </c>
      <c r="K184" s="283">
        <v>44013</v>
      </c>
      <c r="L184" s="283">
        <v>44022</v>
      </c>
      <c r="M184" s="254" t="s">
        <v>925</v>
      </c>
      <c r="N184" s="254"/>
      <c r="O184" s="224"/>
      <c r="P184" s="254" t="s">
        <v>1914</v>
      </c>
      <c r="Q184" s="205">
        <v>1500</v>
      </c>
      <c r="R184" s="279">
        <f t="shared" si="3"/>
        <v>0</v>
      </c>
    </row>
    <row r="185" spans="1:18" ht="38.25">
      <c r="A185" s="265">
        <v>103</v>
      </c>
      <c r="B185" s="198" t="s">
        <v>1585</v>
      </c>
      <c r="C185" s="4" t="s">
        <v>866</v>
      </c>
      <c r="D185" s="254" t="s">
        <v>2122</v>
      </c>
      <c r="E185" s="254" t="s">
        <v>2123</v>
      </c>
      <c r="F185" s="254" t="s">
        <v>2124</v>
      </c>
      <c r="G185" s="210" t="s">
        <v>514</v>
      </c>
      <c r="H185" s="205">
        <v>7920</v>
      </c>
      <c r="I185" s="254" t="s">
        <v>878</v>
      </c>
      <c r="J185" s="210" t="s">
        <v>918</v>
      </c>
      <c r="K185" s="283">
        <v>44022</v>
      </c>
      <c r="L185" s="283">
        <v>44043</v>
      </c>
      <c r="M185" s="254" t="s">
        <v>925</v>
      </c>
      <c r="N185" s="254"/>
      <c r="O185" s="224"/>
      <c r="P185" s="254" t="s">
        <v>1174</v>
      </c>
      <c r="Q185" s="205">
        <v>7920</v>
      </c>
      <c r="R185" s="279">
        <f t="shared" si="3"/>
        <v>0</v>
      </c>
    </row>
    <row r="186" spans="1:18" ht="25.5">
      <c r="A186" s="265">
        <v>104</v>
      </c>
      <c r="B186" s="198" t="s">
        <v>1585</v>
      </c>
      <c r="C186" s="4" t="s">
        <v>866</v>
      </c>
      <c r="D186" s="254" t="s">
        <v>916</v>
      </c>
      <c r="E186" s="254" t="s">
        <v>2129</v>
      </c>
      <c r="F186" s="254" t="s">
        <v>1980</v>
      </c>
      <c r="G186" s="210" t="s">
        <v>1102</v>
      </c>
      <c r="H186" s="205">
        <v>29.82</v>
      </c>
      <c r="I186" s="254" t="s">
        <v>878</v>
      </c>
      <c r="J186" s="210" t="s">
        <v>918</v>
      </c>
      <c r="K186" s="283">
        <v>44014</v>
      </c>
      <c r="L186" s="283">
        <v>44022</v>
      </c>
      <c r="M186" s="254" t="s">
        <v>925</v>
      </c>
      <c r="N186" s="254"/>
      <c r="O186" s="224"/>
      <c r="P186" s="254" t="s">
        <v>1914</v>
      </c>
      <c r="Q186" s="205">
        <v>29.82</v>
      </c>
      <c r="R186" s="279">
        <f t="shared" si="3"/>
        <v>0</v>
      </c>
    </row>
    <row r="187" spans="1:18" ht="63.75">
      <c r="A187" s="265">
        <v>105</v>
      </c>
      <c r="B187" s="198" t="s">
        <v>1585</v>
      </c>
      <c r="C187" s="4" t="s">
        <v>866</v>
      </c>
      <c r="D187" s="254" t="s">
        <v>916</v>
      </c>
      <c r="E187" s="254" t="s">
        <v>2130</v>
      </c>
      <c r="F187" s="254" t="s">
        <v>1937</v>
      </c>
      <c r="G187" s="210" t="s">
        <v>877</v>
      </c>
      <c r="H187" s="205">
        <v>1728.62</v>
      </c>
      <c r="I187" s="254" t="s">
        <v>878</v>
      </c>
      <c r="J187" s="210" t="s">
        <v>918</v>
      </c>
      <c r="K187" s="283">
        <v>44015</v>
      </c>
      <c r="L187" s="283">
        <v>44022</v>
      </c>
      <c r="M187" s="254" t="s">
        <v>925</v>
      </c>
      <c r="N187" s="254"/>
      <c r="O187" s="224" t="s">
        <v>2005</v>
      </c>
      <c r="P187" s="254" t="s">
        <v>1914</v>
      </c>
      <c r="Q187" s="205">
        <v>1728.62</v>
      </c>
      <c r="R187" s="279">
        <f t="shared" si="3"/>
        <v>0</v>
      </c>
    </row>
    <row r="188" spans="1:18">
      <c r="A188" s="265">
        <v>106</v>
      </c>
      <c r="B188" s="198" t="s">
        <v>1585</v>
      </c>
      <c r="C188" s="4" t="s">
        <v>866</v>
      </c>
      <c r="D188" s="254" t="s">
        <v>916</v>
      </c>
      <c r="E188" s="254" t="s">
        <v>2131</v>
      </c>
      <c r="F188" s="254" t="s">
        <v>2132</v>
      </c>
      <c r="G188" s="210" t="s">
        <v>514</v>
      </c>
      <c r="H188" s="205">
        <v>3900</v>
      </c>
      <c r="I188" s="254" t="s">
        <v>878</v>
      </c>
      <c r="J188" s="210" t="s">
        <v>918</v>
      </c>
      <c r="K188" s="283">
        <v>44018</v>
      </c>
      <c r="L188" s="283">
        <v>44022</v>
      </c>
      <c r="M188" s="254" t="s">
        <v>925</v>
      </c>
      <c r="N188" s="254"/>
      <c r="O188" s="224"/>
      <c r="P188" s="254" t="s">
        <v>1914</v>
      </c>
      <c r="Q188" s="205">
        <v>3900</v>
      </c>
      <c r="R188" s="279">
        <f t="shared" si="3"/>
        <v>0</v>
      </c>
    </row>
    <row r="189" spans="1:18">
      <c r="A189" s="265">
        <v>107</v>
      </c>
      <c r="B189" s="198" t="s">
        <v>1585</v>
      </c>
      <c r="C189" s="4" t="s">
        <v>866</v>
      </c>
      <c r="D189" s="254" t="s">
        <v>916</v>
      </c>
      <c r="E189" s="254" t="s">
        <v>2134</v>
      </c>
      <c r="F189" s="254" t="s">
        <v>2045</v>
      </c>
      <c r="G189" s="210" t="s">
        <v>514</v>
      </c>
      <c r="H189" s="205">
        <v>0</v>
      </c>
      <c r="I189" s="254" t="s">
        <v>878</v>
      </c>
      <c r="J189" s="210" t="s">
        <v>918</v>
      </c>
      <c r="K189" s="254"/>
      <c r="L189" s="254"/>
      <c r="M189" s="254" t="s">
        <v>925</v>
      </c>
      <c r="N189" s="254"/>
      <c r="O189" s="224"/>
      <c r="P189" s="254" t="s">
        <v>1914</v>
      </c>
      <c r="Q189" s="205">
        <v>0</v>
      </c>
      <c r="R189" s="279">
        <f t="shared" si="3"/>
        <v>0</v>
      </c>
    </row>
    <row r="190" spans="1:18" ht="25.5">
      <c r="A190" s="265">
        <v>108</v>
      </c>
      <c r="B190" s="198" t="s">
        <v>1585</v>
      </c>
      <c r="C190" s="4" t="s">
        <v>866</v>
      </c>
      <c r="D190" s="254" t="s">
        <v>916</v>
      </c>
      <c r="E190" s="254" t="s">
        <v>2135</v>
      </c>
      <c r="F190" s="254" t="s">
        <v>552</v>
      </c>
      <c r="G190" s="210" t="s">
        <v>877</v>
      </c>
      <c r="H190" s="205">
        <v>4950</v>
      </c>
      <c r="I190" s="254" t="s">
        <v>878</v>
      </c>
      <c r="J190" s="210" t="s">
        <v>918</v>
      </c>
      <c r="K190" s="283">
        <v>44021</v>
      </c>
      <c r="L190" s="283">
        <v>44053</v>
      </c>
      <c r="M190" s="254" t="s">
        <v>925</v>
      </c>
      <c r="N190" s="254"/>
      <c r="O190" s="224" t="s">
        <v>2136</v>
      </c>
      <c r="P190" s="254" t="s">
        <v>1176</v>
      </c>
      <c r="Q190" s="205">
        <v>4950</v>
      </c>
      <c r="R190" s="279">
        <f t="shared" si="3"/>
        <v>0</v>
      </c>
    </row>
    <row r="191" spans="1:18" ht="25.5">
      <c r="A191" s="265">
        <v>109</v>
      </c>
      <c r="B191" s="198" t="s">
        <v>1585</v>
      </c>
      <c r="C191" s="4" t="s">
        <v>866</v>
      </c>
      <c r="D191" s="254" t="s">
        <v>916</v>
      </c>
      <c r="E191" s="254" t="s">
        <v>1916</v>
      </c>
      <c r="F191" s="254" t="s">
        <v>1915</v>
      </c>
      <c r="G191" s="210" t="s">
        <v>514</v>
      </c>
      <c r="H191" s="205">
        <v>0</v>
      </c>
      <c r="I191" s="254" t="s">
        <v>878</v>
      </c>
      <c r="J191" s="210" t="s">
        <v>918</v>
      </c>
      <c r="K191" s="254"/>
      <c r="L191" s="254"/>
      <c r="M191" s="254" t="s">
        <v>925</v>
      </c>
      <c r="N191" s="254"/>
      <c r="O191" s="224"/>
      <c r="P191" s="254" t="s">
        <v>1914</v>
      </c>
      <c r="Q191" s="205">
        <v>0</v>
      </c>
      <c r="R191" s="279">
        <f t="shared" si="3"/>
        <v>0</v>
      </c>
    </row>
    <row r="192" spans="1:18">
      <c r="A192" s="265">
        <v>110</v>
      </c>
      <c r="B192" s="198" t="s">
        <v>1585</v>
      </c>
      <c r="C192" s="4" t="s">
        <v>866</v>
      </c>
      <c r="D192" s="254" t="s">
        <v>916</v>
      </c>
      <c r="E192" s="254" t="s">
        <v>2137</v>
      </c>
      <c r="F192" s="254" t="s">
        <v>1952</v>
      </c>
      <c r="G192" s="210" t="s">
        <v>1102</v>
      </c>
      <c r="H192" s="205">
        <v>828</v>
      </c>
      <c r="I192" s="254" t="s">
        <v>878</v>
      </c>
      <c r="J192" s="210" t="s">
        <v>918</v>
      </c>
      <c r="K192" s="283">
        <v>44019</v>
      </c>
      <c r="L192" s="283">
        <v>44027</v>
      </c>
      <c r="M192" s="254" t="s">
        <v>925</v>
      </c>
      <c r="N192" s="254"/>
      <c r="O192" s="224"/>
      <c r="P192" s="254" t="s">
        <v>1914</v>
      </c>
      <c r="Q192" s="205">
        <v>828</v>
      </c>
      <c r="R192" s="279">
        <f t="shared" si="3"/>
        <v>0</v>
      </c>
    </row>
    <row r="193" spans="1:18">
      <c r="A193" s="265">
        <v>111</v>
      </c>
      <c r="B193" s="198" t="s">
        <v>1585</v>
      </c>
      <c r="C193" s="4" t="s">
        <v>866</v>
      </c>
      <c r="D193" s="254" t="s">
        <v>2122</v>
      </c>
      <c r="E193" s="254" t="s">
        <v>2139</v>
      </c>
      <c r="F193" s="254" t="s">
        <v>1968</v>
      </c>
      <c r="G193" s="210" t="s">
        <v>514</v>
      </c>
      <c r="H193" s="205">
        <v>3003.6</v>
      </c>
      <c r="I193" s="254" t="s">
        <v>878</v>
      </c>
      <c r="J193" s="210" t="s">
        <v>918</v>
      </c>
      <c r="K193" s="283">
        <v>44025</v>
      </c>
      <c r="L193" s="283">
        <v>44032</v>
      </c>
      <c r="M193" s="254" t="s">
        <v>925</v>
      </c>
      <c r="N193" s="254"/>
      <c r="O193" s="224"/>
      <c r="P193" s="254" t="s">
        <v>1914</v>
      </c>
      <c r="Q193" s="205">
        <v>3003.6</v>
      </c>
      <c r="R193" s="279">
        <f t="shared" si="3"/>
        <v>0</v>
      </c>
    </row>
    <row r="194" spans="1:18">
      <c r="A194" s="265">
        <v>112</v>
      </c>
      <c r="B194" s="198" t="s">
        <v>1585</v>
      </c>
      <c r="C194" s="4" t="s">
        <v>866</v>
      </c>
      <c r="D194" s="254" t="s">
        <v>916</v>
      </c>
      <c r="E194" s="254" t="s">
        <v>2140</v>
      </c>
      <c r="F194" s="254" t="s">
        <v>2141</v>
      </c>
      <c r="G194" s="210" t="s">
        <v>877</v>
      </c>
      <c r="H194" s="205">
        <v>386.56</v>
      </c>
      <c r="I194" s="254" t="s">
        <v>878</v>
      </c>
      <c r="J194" s="210" t="s">
        <v>918</v>
      </c>
      <c r="K194" s="283">
        <v>44025</v>
      </c>
      <c r="L194" s="283">
        <v>44032</v>
      </c>
      <c r="M194" s="254" t="s">
        <v>925</v>
      </c>
      <c r="N194" s="254"/>
      <c r="O194" s="224"/>
      <c r="P194" s="254" t="s">
        <v>1914</v>
      </c>
      <c r="Q194" s="205">
        <v>386.56</v>
      </c>
      <c r="R194" s="279">
        <f t="shared" si="3"/>
        <v>0</v>
      </c>
    </row>
    <row r="195" spans="1:18" ht="25.5">
      <c r="A195" s="265">
        <v>113</v>
      </c>
      <c r="B195" s="198" t="s">
        <v>1585</v>
      </c>
      <c r="C195" s="4" t="s">
        <v>866</v>
      </c>
      <c r="D195" s="254" t="s">
        <v>916</v>
      </c>
      <c r="E195" s="254" t="s">
        <v>2142</v>
      </c>
      <c r="F195" s="254" t="s">
        <v>1937</v>
      </c>
      <c r="G195" s="210" t="s">
        <v>877</v>
      </c>
      <c r="H195" s="205">
        <f>1551.41+1994.67</f>
        <v>3546.08</v>
      </c>
      <c r="I195" s="254" t="s">
        <v>878</v>
      </c>
      <c r="J195" s="210" t="s">
        <v>918</v>
      </c>
      <c r="K195" s="283">
        <v>44025</v>
      </c>
      <c r="L195" s="283">
        <v>44032</v>
      </c>
      <c r="M195" s="254" t="s">
        <v>925</v>
      </c>
      <c r="N195" s="254"/>
      <c r="O195" s="224" t="s">
        <v>2005</v>
      </c>
      <c r="P195" s="254" t="s">
        <v>1914</v>
      </c>
      <c r="Q195" s="205">
        <f>1551.41+1994.67</f>
        <v>3546.08</v>
      </c>
      <c r="R195" s="279">
        <f t="shared" si="3"/>
        <v>0</v>
      </c>
    </row>
    <row r="196" spans="1:18">
      <c r="A196" s="265">
        <v>114</v>
      </c>
      <c r="B196" s="198" t="s">
        <v>1585</v>
      </c>
      <c r="C196" s="4" t="s">
        <v>866</v>
      </c>
      <c r="D196" s="254" t="s">
        <v>916</v>
      </c>
      <c r="E196" s="254" t="s">
        <v>2144</v>
      </c>
      <c r="F196" s="254" t="s">
        <v>1963</v>
      </c>
      <c r="G196" s="210" t="s">
        <v>877</v>
      </c>
      <c r="H196" s="205">
        <v>1080</v>
      </c>
      <c r="I196" s="254" t="s">
        <v>878</v>
      </c>
      <c r="J196" s="210" t="s">
        <v>918</v>
      </c>
      <c r="K196" s="283">
        <v>44026</v>
      </c>
      <c r="L196" s="283">
        <v>44032</v>
      </c>
      <c r="M196" s="254" t="s">
        <v>925</v>
      </c>
      <c r="N196" s="254"/>
      <c r="O196" s="224" t="s">
        <v>2143</v>
      </c>
      <c r="P196" s="254" t="s">
        <v>1914</v>
      </c>
      <c r="Q196" s="205">
        <v>1080</v>
      </c>
      <c r="R196" s="279">
        <f t="shared" si="3"/>
        <v>0</v>
      </c>
    </row>
    <row r="197" spans="1:18">
      <c r="A197" s="265">
        <v>115</v>
      </c>
      <c r="B197" s="198" t="s">
        <v>1585</v>
      </c>
      <c r="C197" s="4" t="s">
        <v>866</v>
      </c>
      <c r="D197" s="254" t="s">
        <v>916</v>
      </c>
      <c r="E197" s="254" t="s">
        <v>2148</v>
      </c>
      <c r="F197" s="254" t="s">
        <v>2156</v>
      </c>
      <c r="G197" s="210" t="s">
        <v>877</v>
      </c>
      <c r="H197" s="205">
        <v>528.07000000000005</v>
      </c>
      <c r="I197" s="254" t="s">
        <v>878</v>
      </c>
      <c r="J197" s="210" t="s">
        <v>918</v>
      </c>
      <c r="K197" s="283">
        <v>44027</v>
      </c>
      <c r="L197" s="283">
        <v>44032</v>
      </c>
      <c r="M197" s="254" t="s">
        <v>925</v>
      </c>
      <c r="N197" s="254"/>
      <c r="O197" s="224"/>
      <c r="P197" s="254" t="s">
        <v>1914</v>
      </c>
      <c r="Q197" s="205">
        <v>528.07000000000005</v>
      </c>
      <c r="R197" s="279">
        <f t="shared" si="3"/>
        <v>0</v>
      </c>
    </row>
    <row r="198" spans="1:18">
      <c r="A198" s="265">
        <v>116</v>
      </c>
      <c r="B198" s="198" t="s">
        <v>1585</v>
      </c>
      <c r="C198" s="4" t="s">
        <v>866</v>
      </c>
      <c r="D198" s="254" t="s">
        <v>916</v>
      </c>
      <c r="E198" s="254" t="s">
        <v>2149</v>
      </c>
      <c r="F198" s="254" t="s">
        <v>2157</v>
      </c>
      <c r="G198" s="210" t="s">
        <v>877</v>
      </c>
      <c r="H198" s="205">
        <v>887.23</v>
      </c>
      <c r="I198" s="254" t="s">
        <v>878</v>
      </c>
      <c r="J198" s="210" t="s">
        <v>918</v>
      </c>
      <c r="K198" s="283">
        <v>44027</v>
      </c>
      <c r="L198" s="283">
        <v>44032</v>
      </c>
      <c r="M198" s="254" t="s">
        <v>925</v>
      </c>
      <c r="N198" s="254"/>
      <c r="O198" s="224"/>
      <c r="P198" s="254" t="s">
        <v>1914</v>
      </c>
      <c r="Q198" s="205">
        <v>887.23</v>
      </c>
      <c r="R198" s="279">
        <f t="shared" si="3"/>
        <v>0</v>
      </c>
    </row>
    <row r="199" spans="1:18">
      <c r="A199" s="265">
        <v>117</v>
      </c>
      <c r="B199" s="198" t="s">
        <v>1585</v>
      </c>
      <c r="C199" s="4" t="s">
        <v>866</v>
      </c>
      <c r="D199" s="254" t="s">
        <v>916</v>
      </c>
      <c r="E199" s="254" t="s">
        <v>2150</v>
      </c>
      <c r="F199" s="254" t="s">
        <v>2158</v>
      </c>
      <c r="G199" s="210" t="s">
        <v>877</v>
      </c>
      <c r="H199" s="205">
        <v>171.75</v>
      </c>
      <c r="I199" s="254" t="s">
        <v>878</v>
      </c>
      <c r="J199" s="210" t="s">
        <v>918</v>
      </c>
      <c r="K199" s="283">
        <v>44027</v>
      </c>
      <c r="L199" s="283">
        <v>44032</v>
      </c>
      <c r="M199" s="254" t="s">
        <v>925</v>
      </c>
      <c r="N199" s="254"/>
      <c r="O199" s="224"/>
      <c r="P199" s="254" t="s">
        <v>1914</v>
      </c>
      <c r="Q199" s="205">
        <v>171.75</v>
      </c>
      <c r="R199" s="279">
        <f t="shared" si="3"/>
        <v>0</v>
      </c>
    </row>
    <row r="200" spans="1:18">
      <c r="A200" s="265">
        <v>118</v>
      </c>
      <c r="B200" s="198" t="s">
        <v>1585</v>
      </c>
      <c r="C200" s="4" t="s">
        <v>866</v>
      </c>
      <c r="D200" s="254" t="s">
        <v>916</v>
      </c>
      <c r="E200" s="254" t="s">
        <v>1996</v>
      </c>
      <c r="F200" s="254" t="s">
        <v>1997</v>
      </c>
      <c r="G200" s="210" t="s">
        <v>877</v>
      </c>
      <c r="H200" s="205">
        <v>124.36</v>
      </c>
      <c r="I200" s="254" t="s">
        <v>878</v>
      </c>
      <c r="J200" s="210" t="s">
        <v>918</v>
      </c>
      <c r="K200" s="283">
        <v>44027</v>
      </c>
      <c r="L200" s="283">
        <v>44032</v>
      </c>
      <c r="M200" s="254" t="s">
        <v>925</v>
      </c>
      <c r="N200" s="254"/>
      <c r="O200" s="224"/>
      <c r="P200" s="254" t="s">
        <v>1914</v>
      </c>
      <c r="Q200" s="205">
        <v>124.36</v>
      </c>
      <c r="R200" s="279">
        <f t="shared" si="3"/>
        <v>0</v>
      </c>
    </row>
    <row r="201" spans="1:18">
      <c r="A201" s="265">
        <v>119</v>
      </c>
      <c r="B201" s="198" t="s">
        <v>1585</v>
      </c>
      <c r="C201" s="4" t="s">
        <v>866</v>
      </c>
      <c r="D201" s="254" t="s">
        <v>916</v>
      </c>
      <c r="E201" s="254" t="s">
        <v>2151</v>
      </c>
      <c r="F201" s="254" t="s">
        <v>2159</v>
      </c>
      <c r="G201" s="210" t="s">
        <v>877</v>
      </c>
      <c r="H201" s="205">
        <v>80.25</v>
      </c>
      <c r="I201" s="254" t="s">
        <v>878</v>
      </c>
      <c r="J201" s="210" t="s">
        <v>918</v>
      </c>
      <c r="K201" s="283">
        <v>44027</v>
      </c>
      <c r="L201" s="283">
        <v>44032</v>
      </c>
      <c r="M201" s="254" t="s">
        <v>925</v>
      </c>
      <c r="N201" s="254"/>
      <c r="O201" s="224"/>
      <c r="P201" s="254" t="s">
        <v>1914</v>
      </c>
      <c r="Q201" s="205">
        <v>80.25</v>
      </c>
      <c r="R201" s="279">
        <f t="shared" si="3"/>
        <v>0</v>
      </c>
    </row>
    <row r="202" spans="1:18">
      <c r="A202" s="265">
        <v>120</v>
      </c>
      <c r="B202" s="198" t="s">
        <v>1585</v>
      </c>
      <c r="C202" s="4" t="s">
        <v>866</v>
      </c>
      <c r="D202" s="254" t="s">
        <v>916</v>
      </c>
      <c r="E202" s="254" t="s">
        <v>2152</v>
      </c>
      <c r="F202" s="254" t="s">
        <v>729</v>
      </c>
      <c r="G202" s="210" t="s">
        <v>877</v>
      </c>
      <c r="H202" s="205">
        <v>196.4</v>
      </c>
      <c r="I202" s="254" t="s">
        <v>878</v>
      </c>
      <c r="J202" s="210" t="s">
        <v>918</v>
      </c>
      <c r="K202" s="283">
        <v>44027</v>
      </c>
      <c r="L202" s="283">
        <v>44032</v>
      </c>
      <c r="M202" s="254" t="s">
        <v>925</v>
      </c>
      <c r="N202" s="254"/>
      <c r="O202" s="224"/>
      <c r="P202" s="254" t="s">
        <v>1914</v>
      </c>
      <c r="Q202" s="205">
        <v>196.4</v>
      </c>
      <c r="R202" s="279">
        <f t="shared" si="3"/>
        <v>0</v>
      </c>
    </row>
    <row r="203" spans="1:18">
      <c r="A203" s="265">
        <v>121</v>
      </c>
      <c r="B203" s="198" t="s">
        <v>1585</v>
      </c>
      <c r="C203" s="4" t="s">
        <v>866</v>
      </c>
      <c r="D203" s="254" t="s">
        <v>916</v>
      </c>
      <c r="E203" s="254" t="s">
        <v>2153</v>
      </c>
      <c r="F203" s="254" t="s">
        <v>1980</v>
      </c>
      <c r="G203" s="210" t="s">
        <v>877</v>
      </c>
      <c r="H203" s="205">
        <v>341</v>
      </c>
      <c r="I203" s="254" t="s">
        <v>878</v>
      </c>
      <c r="J203" s="210" t="s">
        <v>918</v>
      </c>
      <c r="K203" s="283">
        <v>44027</v>
      </c>
      <c r="L203" s="283">
        <v>44032</v>
      </c>
      <c r="M203" s="254" t="s">
        <v>925</v>
      </c>
      <c r="N203" s="254"/>
      <c r="O203" s="224"/>
      <c r="P203" s="254" t="s">
        <v>1914</v>
      </c>
      <c r="Q203" s="205">
        <v>341</v>
      </c>
      <c r="R203" s="279">
        <f t="shared" si="3"/>
        <v>0</v>
      </c>
    </row>
    <row r="204" spans="1:18">
      <c r="A204" s="265">
        <v>122</v>
      </c>
      <c r="B204" s="198" t="s">
        <v>1585</v>
      </c>
      <c r="C204" s="4" t="s">
        <v>866</v>
      </c>
      <c r="D204" s="254" t="s">
        <v>916</v>
      </c>
      <c r="E204" s="254" t="s">
        <v>2154</v>
      </c>
      <c r="F204" s="254" t="s">
        <v>1980</v>
      </c>
      <c r="G204" s="210" t="s">
        <v>877</v>
      </c>
      <c r="H204" s="205">
        <v>674.09</v>
      </c>
      <c r="I204" s="254" t="s">
        <v>878</v>
      </c>
      <c r="J204" s="210" t="s">
        <v>918</v>
      </c>
      <c r="K204" s="283">
        <v>44027</v>
      </c>
      <c r="L204" s="283">
        <v>44032</v>
      </c>
      <c r="M204" s="254" t="s">
        <v>925</v>
      </c>
      <c r="N204" s="254"/>
      <c r="O204" s="224"/>
      <c r="P204" s="254" t="s">
        <v>1914</v>
      </c>
      <c r="Q204" s="205">
        <v>674.09</v>
      </c>
      <c r="R204" s="279">
        <f t="shared" si="3"/>
        <v>0</v>
      </c>
    </row>
    <row r="205" spans="1:18">
      <c r="A205" s="265">
        <v>123</v>
      </c>
      <c r="B205" s="198" t="s">
        <v>1585</v>
      </c>
      <c r="C205" s="4" t="s">
        <v>866</v>
      </c>
      <c r="D205" s="254" t="s">
        <v>916</v>
      </c>
      <c r="E205" s="254" t="s">
        <v>2155</v>
      </c>
      <c r="F205" s="254" t="s">
        <v>188</v>
      </c>
      <c r="G205" s="210" t="s">
        <v>877</v>
      </c>
      <c r="H205" s="205">
        <v>76.03</v>
      </c>
      <c r="I205" s="254" t="s">
        <v>878</v>
      </c>
      <c r="J205" s="210" t="s">
        <v>918</v>
      </c>
      <c r="K205" s="283">
        <v>44027</v>
      </c>
      <c r="L205" s="283">
        <v>44032</v>
      </c>
      <c r="M205" s="254" t="s">
        <v>925</v>
      </c>
      <c r="N205" s="254"/>
      <c r="O205" s="224"/>
      <c r="P205" s="254" t="s">
        <v>1914</v>
      </c>
      <c r="Q205" s="205">
        <v>76.03</v>
      </c>
      <c r="R205" s="279">
        <f t="shared" si="3"/>
        <v>0</v>
      </c>
    </row>
    <row r="206" spans="1:18" ht="25.5">
      <c r="A206" s="265">
        <v>124</v>
      </c>
      <c r="B206" s="198" t="s">
        <v>1585</v>
      </c>
      <c r="C206" s="4" t="s">
        <v>866</v>
      </c>
      <c r="D206" s="254" t="s">
        <v>916</v>
      </c>
      <c r="E206" s="254" t="s">
        <v>1916</v>
      </c>
      <c r="F206" s="254" t="s">
        <v>1915</v>
      </c>
      <c r="G206" s="210" t="s">
        <v>2160</v>
      </c>
      <c r="H206" s="205">
        <v>9502.4</v>
      </c>
      <c r="I206" s="254" t="s">
        <v>878</v>
      </c>
      <c r="J206" s="210" t="s">
        <v>918</v>
      </c>
      <c r="K206" s="283">
        <v>44027</v>
      </c>
      <c r="L206" s="283">
        <v>44032</v>
      </c>
      <c r="M206" s="254" t="s">
        <v>925</v>
      </c>
      <c r="N206" s="254"/>
      <c r="O206" s="224"/>
      <c r="P206" s="254" t="s">
        <v>1914</v>
      </c>
      <c r="Q206" s="205">
        <v>9502.4</v>
      </c>
      <c r="R206" s="279">
        <f t="shared" si="3"/>
        <v>0</v>
      </c>
    </row>
    <row r="207" spans="1:18" ht="25.5">
      <c r="A207" s="265">
        <v>125</v>
      </c>
      <c r="B207" s="198" t="s">
        <v>1585</v>
      </c>
      <c r="C207" s="4" t="s">
        <v>866</v>
      </c>
      <c r="D207" s="254" t="s">
        <v>916</v>
      </c>
      <c r="E207" s="254" t="s">
        <v>2161</v>
      </c>
      <c r="F207" s="254" t="s">
        <v>2162</v>
      </c>
      <c r="G207" s="210" t="s">
        <v>1102</v>
      </c>
      <c r="H207" s="205">
        <v>14.82</v>
      </c>
      <c r="I207" s="254" t="s">
        <v>878</v>
      </c>
      <c r="J207" s="210" t="s">
        <v>918</v>
      </c>
      <c r="K207" s="283">
        <v>44029</v>
      </c>
      <c r="L207" s="283">
        <v>44032</v>
      </c>
      <c r="M207" s="254" t="s">
        <v>925</v>
      </c>
      <c r="N207" s="254"/>
      <c r="O207" s="224"/>
      <c r="P207" s="254" t="s">
        <v>1914</v>
      </c>
      <c r="Q207" s="205">
        <v>14.82</v>
      </c>
      <c r="R207" s="279">
        <f t="shared" si="3"/>
        <v>0</v>
      </c>
    </row>
    <row r="208" spans="1:18">
      <c r="A208" s="265">
        <v>126</v>
      </c>
      <c r="B208" s="198" t="s">
        <v>1585</v>
      </c>
      <c r="C208" s="4" t="s">
        <v>866</v>
      </c>
      <c r="D208" s="254" t="s">
        <v>916</v>
      </c>
      <c r="E208" s="254" t="s">
        <v>2163</v>
      </c>
      <c r="F208" s="254" t="s">
        <v>1980</v>
      </c>
      <c r="G208" s="210" t="s">
        <v>817</v>
      </c>
      <c r="H208" s="205">
        <v>790.34</v>
      </c>
      <c r="I208" s="254" t="s">
        <v>878</v>
      </c>
      <c r="J208" s="210" t="s">
        <v>918</v>
      </c>
      <c r="K208" s="283">
        <v>44029</v>
      </c>
      <c r="L208" s="283">
        <v>44032</v>
      </c>
      <c r="M208" s="254" t="s">
        <v>925</v>
      </c>
      <c r="N208" s="254"/>
      <c r="O208" s="224"/>
      <c r="P208" s="254" t="s">
        <v>1914</v>
      </c>
      <c r="Q208" s="205">
        <v>790.34</v>
      </c>
      <c r="R208" s="279">
        <f t="shared" si="3"/>
        <v>0</v>
      </c>
    </row>
    <row r="209" spans="1:18">
      <c r="A209" s="265">
        <v>127</v>
      </c>
      <c r="B209" s="198" t="s">
        <v>1585</v>
      </c>
      <c r="C209" s="4" t="s">
        <v>866</v>
      </c>
      <c r="D209" s="254" t="s">
        <v>916</v>
      </c>
      <c r="E209" s="254" t="s">
        <v>2164</v>
      </c>
      <c r="F209" s="254" t="s">
        <v>2109</v>
      </c>
      <c r="G209" s="210" t="s">
        <v>817</v>
      </c>
      <c r="H209" s="205">
        <v>15.88</v>
      </c>
      <c r="I209" s="254" t="s">
        <v>878</v>
      </c>
      <c r="J209" s="210" t="s">
        <v>918</v>
      </c>
      <c r="K209" s="283">
        <v>44029</v>
      </c>
      <c r="L209" s="283">
        <v>44032</v>
      </c>
      <c r="M209" s="254" t="s">
        <v>925</v>
      </c>
      <c r="N209" s="254"/>
      <c r="O209" s="224"/>
      <c r="P209" s="254" t="s">
        <v>1914</v>
      </c>
      <c r="Q209" s="205">
        <v>15.88</v>
      </c>
      <c r="R209" s="279">
        <f t="shared" si="3"/>
        <v>0</v>
      </c>
    </row>
    <row r="210" spans="1:18">
      <c r="A210" s="265">
        <v>128</v>
      </c>
      <c r="B210" s="198" t="s">
        <v>1585</v>
      </c>
      <c r="C210" s="4" t="s">
        <v>866</v>
      </c>
      <c r="D210" s="254" t="s">
        <v>916</v>
      </c>
      <c r="E210" s="254" t="s">
        <v>2165</v>
      </c>
      <c r="F210" s="254" t="s">
        <v>2045</v>
      </c>
      <c r="G210" s="210" t="s">
        <v>514</v>
      </c>
      <c r="H210" s="205">
        <v>157.29</v>
      </c>
      <c r="I210" s="254" t="s">
        <v>878</v>
      </c>
      <c r="J210" s="210" t="s">
        <v>918</v>
      </c>
      <c r="K210" s="283">
        <v>44033</v>
      </c>
      <c r="L210" s="283">
        <v>44037</v>
      </c>
      <c r="M210" s="254" t="s">
        <v>925</v>
      </c>
      <c r="N210" s="254"/>
      <c r="O210" s="224"/>
      <c r="P210" s="254" t="s">
        <v>1914</v>
      </c>
      <c r="Q210" s="205">
        <v>157.29</v>
      </c>
      <c r="R210" s="279">
        <f t="shared" si="3"/>
        <v>0</v>
      </c>
    </row>
    <row r="211" spans="1:18" ht="25.5">
      <c r="A211" s="265">
        <v>129</v>
      </c>
      <c r="B211" s="198" t="s">
        <v>1585</v>
      </c>
      <c r="C211" s="4" t="s">
        <v>866</v>
      </c>
      <c r="D211" s="254" t="s">
        <v>1019</v>
      </c>
      <c r="E211" s="254" t="s">
        <v>2166</v>
      </c>
      <c r="F211" s="254" t="s">
        <v>1129</v>
      </c>
      <c r="G211" s="210" t="s">
        <v>817</v>
      </c>
      <c r="H211" s="205">
        <v>235.29</v>
      </c>
      <c r="I211" s="254" t="s">
        <v>878</v>
      </c>
      <c r="J211" s="210" t="s">
        <v>918</v>
      </c>
      <c r="K211" s="283">
        <v>44034</v>
      </c>
      <c r="L211" s="283">
        <v>44037</v>
      </c>
      <c r="M211" s="254" t="s">
        <v>925</v>
      </c>
      <c r="N211" s="254"/>
      <c r="O211" s="224" t="s">
        <v>2167</v>
      </c>
      <c r="P211" s="254" t="s">
        <v>1914</v>
      </c>
      <c r="Q211" s="205">
        <v>235.29</v>
      </c>
      <c r="R211" s="279">
        <f t="shared" si="3"/>
        <v>0</v>
      </c>
    </row>
    <row r="212" spans="1:18">
      <c r="A212" s="265">
        <v>130</v>
      </c>
      <c r="B212" s="198" t="s">
        <v>1585</v>
      </c>
      <c r="C212" s="4" t="s">
        <v>866</v>
      </c>
      <c r="D212" s="254" t="s">
        <v>916</v>
      </c>
      <c r="E212" s="254" t="s">
        <v>2172</v>
      </c>
      <c r="F212" s="254" t="s">
        <v>2173</v>
      </c>
      <c r="G212" s="210" t="s">
        <v>1102</v>
      </c>
      <c r="H212" s="205">
        <v>45.38</v>
      </c>
      <c r="I212" s="254" t="s">
        <v>878</v>
      </c>
      <c r="J212" s="210" t="s">
        <v>918</v>
      </c>
      <c r="K212" s="283">
        <v>44039</v>
      </c>
      <c r="L212" s="283">
        <v>44043</v>
      </c>
      <c r="M212" s="254" t="s">
        <v>925</v>
      </c>
      <c r="N212" s="254"/>
      <c r="O212" s="224"/>
      <c r="P212" s="254" t="s">
        <v>1914</v>
      </c>
      <c r="Q212" s="205">
        <v>45.38</v>
      </c>
      <c r="R212" s="279">
        <f t="shared" ref="R212:R259" si="4">H212-Q212</f>
        <v>0</v>
      </c>
    </row>
    <row r="213" spans="1:18">
      <c r="A213" s="265">
        <v>131</v>
      </c>
      <c r="B213" s="198" t="s">
        <v>1585</v>
      </c>
      <c r="C213" s="4" t="s">
        <v>866</v>
      </c>
      <c r="D213" s="254" t="s">
        <v>916</v>
      </c>
      <c r="E213" s="254" t="s">
        <v>2174</v>
      </c>
      <c r="F213" s="254" t="s">
        <v>2175</v>
      </c>
      <c r="G213" s="210" t="s">
        <v>817</v>
      </c>
      <c r="H213" s="205">
        <v>41.93</v>
      </c>
      <c r="I213" s="254" t="s">
        <v>878</v>
      </c>
      <c r="J213" s="210" t="s">
        <v>918</v>
      </c>
      <c r="K213" s="283">
        <v>44041</v>
      </c>
      <c r="L213" s="283">
        <v>44043</v>
      </c>
      <c r="M213" s="254" t="s">
        <v>925</v>
      </c>
      <c r="N213" s="254"/>
      <c r="O213" s="224"/>
      <c r="P213" s="254" t="s">
        <v>1914</v>
      </c>
      <c r="Q213" s="205">
        <v>41.93</v>
      </c>
      <c r="R213" s="279">
        <f t="shared" si="4"/>
        <v>0</v>
      </c>
    </row>
    <row r="214" spans="1:18" ht="25.5">
      <c r="A214" s="265">
        <v>132</v>
      </c>
      <c r="B214" s="198" t="s">
        <v>1585</v>
      </c>
      <c r="C214" s="4" t="s">
        <v>866</v>
      </c>
      <c r="D214" s="254" t="s">
        <v>916</v>
      </c>
      <c r="E214" s="254" t="s">
        <v>2176</v>
      </c>
      <c r="F214" s="254" t="s">
        <v>211</v>
      </c>
      <c r="G214" s="210" t="s">
        <v>1102</v>
      </c>
      <c r="H214" s="205">
        <v>84.03</v>
      </c>
      <c r="I214" s="254" t="s">
        <v>878</v>
      </c>
      <c r="J214" s="210" t="s">
        <v>918</v>
      </c>
      <c r="K214" s="283">
        <v>44043</v>
      </c>
      <c r="L214" s="283">
        <v>44053</v>
      </c>
      <c r="M214" s="254" t="s">
        <v>925</v>
      </c>
      <c r="N214" s="254"/>
      <c r="O214" s="224"/>
      <c r="P214" s="254" t="s">
        <v>1914</v>
      </c>
      <c r="Q214" s="205">
        <v>84.03</v>
      </c>
      <c r="R214" s="279">
        <f t="shared" si="4"/>
        <v>0</v>
      </c>
    </row>
    <row r="215" spans="1:18">
      <c r="A215" s="265">
        <v>133</v>
      </c>
      <c r="B215" s="198" t="s">
        <v>1585</v>
      </c>
      <c r="C215" s="4" t="s">
        <v>866</v>
      </c>
      <c r="D215" s="254" t="s">
        <v>916</v>
      </c>
      <c r="E215" s="254" t="s">
        <v>2177</v>
      </c>
      <c r="F215" s="254" t="s">
        <v>2178</v>
      </c>
      <c r="G215" s="210" t="s">
        <v>877</v>
      </c>
      <c r="H215" s="205">
        <v>52.16</v>
      </c>
      <c r="I215" s="254" t="s">
        <v>878</v>
      </c>
      <c r="J215" s="210" t="s">
        <v>918</v>
      </c>
      <c r="K215" s="283">
        <v>44046</v>
      </c>
      <c r="L215" s="283">
        <v>44053</v>
      </c>
      <c r="M215" s="254" t="s">
        <v>925</v>
      </c>
      <c r="N215" s="254"/>
      <c r="O215" s="224"/>
      <c r="P215" s="254" t="s">
        <v>1914</v>
      </c>
      <c r="Q215" s="205">
        <v>52.16</v>
      </c>
      <c r="R215" s="279">
        <f t="shared" si="4"/>
        <v>0</v>
      </c>
    </row>
    <row r="216" spans="1:18" ht="25.5">
      <c r="A216" s="265">
        <v>134</v>
      </c>
      <c r="B216" s="198" t="s">
        <v>1585</v>
      </c>
      <c r="C216" s="4" t="s">
        <v>866</v>
      </c>
      <c r="D216" s="254" t="s">
        <v>916</v>
      </c>
      <c r="E216" s="254" t="s">
        <v>2179</v>
      </c>
      <c r="F216" s="254" t="s">
        <v>2180</v>
      </c>
      <c r="G216" s="210" t="s">
        <v>1102</v>
      </c>
      <c r="H216" s="205">
        <v>39.36</v>
      </c>
      <c r="I216" s="254" t="s">
        <v>878</v>
      </c>
      <c r="J216" s="210" t="s">
        <v>918</v>
      </c>
      <c r="K216" s="283">
        <v>44049</v>
      </c>
      <c r="L216" s="283">
        <v>44053</v>
      </c>
      <c r="M216" s="254" t="s">
        <v>925</v>
      </c>
      <c r="N216" s="254"/>
      <c r="O216" s="224"/>
      <c r="P216" s="254" t="s">
        <v>1914</v>
      </c>
      <c r="Q216" s="205">
        <v>39.36</v>
      </c>
      <c r="R216" s="279">
        <f t="shared" si="4"/>
        <v>0</v>
      </c>
    </row>
    <row r="217" spans="1:18">
      <c r="A217" s="265">
        <v>135</v>
      </c>
      <c r="B217" s="198" t="s">
        <v>1585</v>
      </c>
      <c r="C217" s="4" t="s">
        <v>866</v>
      </c>
      <c r="D217" s="254" t="s">
        <v>916</v>
      </c>
      <c r="E217" s="254" t="s">
        <v>2048</v>
      </c>
      <c r="F217" s="254" t="s">
        <v>1963</v>
      </c>
      <c r="G217" s="210" t="s">
        <v>877</v>
      </c>
      <c r="H217" s="205">
        <v>2520</v>
      </c>
      <c r="I217" s="254" t="s">
        <v>878</v>
      </c>
      <c r="J217" s="210" t="s">
        <v>918</v>
      </c>
      <c r="K217" s="283">
        <v>44053</v>
      </c>
      <c r="L217" s="283">
        <v>44063</v>
      </c>
      <c r="M217" s="254" t="s">
        <v>925</v>
      </c>
      <c r="N217" s="254"/>
      <c r="O217" s="224" t="s">
        <v>2143</v>
      </c>
      <c r="P217" s="254" t="s">
        <v>1914</v>
      </c>
      <c r="Q217" s="205">
        <v>2520</v>
      </c>
      <c r="R217" s="279">
        <f t="shared" si="4"/>
        <v>0</v>
      </c>
    </row>
    <row r="218" spans="1:18" ht="25.5">
      <c r="A218" s="265">
        <v>136</v>
      </c>
      <c r="B218" s="198" t="s">
        <v>1585</v>
      </c>
      <c r="C218" s="4" t="s">
        <v>866</v>
      </c>
      <c r="D218" s="254" t="s">
        <v>916</v>
      </c>
      <c r="E218" s="254" t="s">
        <v>2183</v>
      </c>
      <c r="F218" s="254" t="s">
        <v>1937</v>
      </c>
      <c r="G218" s="210" t="s">
        <v>877</v>
      </c>
      <c r="H218" s="205">
        <v>2640</v>
      </c>
      <c r="I218" s="254" t="s">
        <v>878</v>
      </c>
      <c r="J218" s="210" t="s">
        <v>918</v>
      </c>
      <c r="K218" s="283">
        <v>44056</v>
      </c>
      <c r="L218" s="283">
        <v>44063</v>
      </c>
      <c r="M218" s="254" t="s">
        <v>925</v>
      </c>
      <c r="N218" s="254"/>
      <c r="O218" s="224" t="s">
        <v>2005</v>
      </c>
      <c r="P218" s="254" t="s">
        <v>1914</v>
      </c>
      <c r="Q218" s="205">
        <v>2640</v>
      </c>
      <c r="R218" s="279">
        <f t="shared" si="4"/>
        <v>0</v>
      </c>
    </row>
    <row r="219" spans="1:18" ht="25.5">
      <c r="A219" s="265">
        <v>137</v>
      </c>
      <c r="B219" s="198" t="s">
        <v>1585</v>
      </c>
      <c r="C219" s="4" t="s">
        <v>866</v>
      </c>
      <c r="D219" s="254" t="s">
        <v>916</v>
      </c>
      <c r="E219" s="254" t="s">
        <v>2185</v>
      </c>
      <c r="F219" s="254" t="s">
        <v>2186</v>
      </c>
      <c r="G219" s="210" t="s">
        <v>877</v>
      </c>
      <c r="H219" s="205">
        <v>1474.79</v>
      </c>
      <c r="I219" s="254" t="s">
        <v>878</v>
      </c>
      <c r="J219" s="210" t="s">
        <v>918</v>
      </c>
      <c r="K219" s="283">
        <v>44063</v>
      </c>
      <c r="L219" s="283">
        <v>44074</v>
      </c>
      <c r="M219" s="254" t="s">
        <v>925</v>
      </c>
      <c r="N219" s="254"/>
      <c r="O219" s="224"/>
      <c r="P219" s="254" t="s">
        <v>1914</v>
      </c>
      <c r="Q219" s="205">
        <v>1474.79</v>
      </c>
      <c r="R219" s="279">
        <f t="shared" si="4"/>
        <v>0</v>
      </c>
    </row>
    <row r="220" spans="1:18">
      <c r="A220" s="265">
        <v>138</v>
      </c>
      <c r="B220" s="198" t="s">
        <v>1585</v>
      </c>
      <c r="C220" s="4" t="s">
        <v>866</v>
      </c>
      <c r="D220" s="254" t="s">
        <v>916</v>
      </c>
      <c r="E220" s="254" t="s">
        <v>2189</v>
      </c>
      <c r="F220" s="254" t="s">
        <v>1994</v>
      </c>
      <c r="G220" s="210" t="s">
        <v>877</v>
      </c>
      <c r="H220" s="205">
        <f>663.03-15.13</f>
        <v>647.9</v>
      </c>
      <c r="I220" s="254" t="s">
        <v>878</v>
      </c>
      <c r="J220" s="210" t="s">
        <v>918</v>
      </c>
      <c r="K220" s="283">
        <v>44070</v>
      </c>
      <c r="L220" s="283">
        <v>44074</v>
      </c>
      <c r="M220" s="254" t="s">
        <v>925</v>
      </c>
      <c r="N220" s="254"/>
      <c r="O220" s="224"/>
      <c r="P220" s="254" t="s">
        <v>1914</v>
      </c>
      <c r="Q220" s="205">
        <f>663.03-15.13</f>
        <v>647.9</v>
      </c>
      <c r="R220" s="279">
        <f t="shared" si="4"/>
        <v>0</v>
      </c>
    </row>
    <row r="221" spans="1:18">
      <c r="A221" s="265">
        <v>139</v>
      </c>
      <c r="B221" s="198" t="s">
        <v>1585</v>
      </c>
      <c r="C221" s="4" t="s">
        <v>866</v>
      </c>
      <c r="D221" s="254" t="s">
        <v>916</v>
      </c>
      <c r="E221" s="254" t="s">
        <v>2048</v>
      </c>
      <c r="F221" s="254" t="s">
        <v>1963</v>
      </c>
      <c r="G221" s="210" t="s">
        <v>877</v>
      </c>
      <c r="H221" s="205">
        <v>1537.5</v>
      </c>
      <c r="I221" s="254" t="s">
        <v>878</v>
      </c>
      <c r="J221" s="210" t="s">
        <v>918</v>
      </c>
      <c r="K221" s="283">
        <v>44070</v>
      </c>
      <c r="L221" s="283">
        <v>44074</v>
      </c>
      <c r="M221" s="254" t="s">
        <v>925</v>
      </c>
      <c r="N221" s="254"/>
      <c r="O221" s="224" t="s">
        <v>2143</v>
      </c>
      <c r="P221" s="254" t="s">
        <v>1914</v>
      </c>
      <c r="Q221" s="205">
        <v>1537.5</v>
      </c>
      <c r="R221" s="279">
        <f t="shared" si="4"/>
        <v>0</v>
      </c>
    </row>
    <row r="222" spans="1:18">
      <c r="A222" s="265">
        <v>140</v>
      </c>
      <c r="B222" s="198" t="s">
        <v>1585</v>
      </c>
      <c r="C222" s="4" t="s">
        <v>866</v>
      </c>
      <c r="D222" s="254" t="s">
        <v>916</v>
      </c>
      <c r="E222" s="254" t="s">
        <v>2193</v>
      </c>
      <c r="F222" s="204">
        <v>42131142</v>
      </c>
      <c r="G222" s="210" t="s">
        <v>877</v>
      </c>
      <c r="H222" s="205">
        <v>175.33</v>
      </c>
      <c r="I222" s="254" t="s">
        <v>878</v>
      </c>
      <c r="J222" s="210" t="s">
        <v>918</v>
      </c>
      <c r="K222" s="283">
        <v>44071</v>
      </c>
      <c r="L222" s="283">
        <v>44074</v>
      </c>
      <c r="M222" s="254" t="s">
        <v>925</v>
      </c>
      <c r="N222" s="254"/>
      <c r="O222" s="224"/>
      <c r="P222" s="254" t="s">
        <v>1914</v>
      </c>
      <c r="Q222" s="205">
        <v>175.33</v>
      </c>
      <c r="R222" s="279">
        <f t="shared" si="4"/>
        <v>0</v>
      </c>
    </row>
    <row r="223" spans="1:18" ht="25.5">
      <c r="A223" s="265">
        <v>141</v>
      </c>
      <c r="B223" s="198" t="s">
        <v>1585</v>
      </c>
      <c r="C223" s="4" t="s">
        <v>866</v>
      </c>
      <c r="D223" s="254" t="s">
        <v>916</v>
      </c>
      <c r="E223" s="254" t="s">
        <v>2224</v>
      </c>
      <c r="F223" s="254" t="s">
        <v>2121</v>
      </c>
      <c r="G223" s="210" t="s">
        <v>1102</v>
      </c>
      <c r="H223" s="205">
        <v>1681.57</v>
      </c>
      <c r="I223" s="254" t="s">
        <v>878</v>
      </c>
      <c r="J223" s="210" t="s">
        <v>918</v>
      </c>
      <c r="K223" s="283">
        <v>44076</v>
      </c>
      <c r="L223" s="283">
        <v>44084</v>
      </c>
      <c r="M223" s="254" t="s">
        <v>925</v>
      </c>
      <c r="N223" s="254"/>
      <c r="O223" s="224"/>
      <c r="P223" s="254" t="s">
        <v>1914</v>
      </c>
      <c r="Q223" s="205">
        <v>1681.57</v>
      </c>
      <c r="R223" s="279">
        <f t="shared" si="4"/>
        <v>0</v>
      </c>
    </row>
    <row r="224" spans="1:18">
      <c r="A224" s="265">
        <v>142</v>
      </c>
      <c r="B224" s="198" t="s">
        <v>1585</v>
      </c>
      <c r="C224" s="4" t="s">
        <v>866</v>
      </c>
      <c r="D224" s="254" t="s">
        <v>916</v>
      </c>
      <c r="E224" s="254" t="s">
        <v>2225</v>
      </c>
      <c r="F224" s="254" t="s">
        <v>2186</v>
      </c>
      <c r="G224" s="210" t="s">
        <v>877</v>
      </c>
      <c r="H224" s="205">
        <v>34.03</v>
      </c>
      <c r="I224" s="254" t="s">
        <v>878</v>
      </c>
      <c r="J224" s="210" t="s">
        <v>918</v>
      </c>
      <c r="K224" s="283">
        <v>44076</v>
      </c>
      <c r="L224" s="283">
        <v>44084</v>
      </c>
      <c r="M224" s="254" t="s">
        <v>925</v>
      </c>
      <c r="N224" s="254"/>
      <c r="O224" s="224"/>
      <c r="P224" s="254" t="s">
        <v>1914</v>
      </c>
      <c r="Q224" s="205">
        <v>34.03</v>
      </c>
      <c r="R224" s="279">
        <f t="shared" si="4"/>
        <v>0</v>
      </c>
    </row>
    <row r="225" spans="1:18">
      <c r="A225" s="265">
        <v>143</v>
      </c>
      <c r="B225" s="198" t="s">
        <v>1585</v>
      </c>
      <c r="C225" s="4" t="s">
        <v>866</v>
      </c>
      <c r="D225" s="254" t="s">
        <v>916</v>
      </c>
      <c r="E225" s="254" t="s">
        <v>2226</v>
      </c>
      <c r="F225" s="254" t="s">
        <v>2070</v>
      </c>
      <c r="G225" s="210" t="s">
        <v>877</v>
      </c>
      <c r="H225" s="205">
        <v>7.07</v>
      </c>
      <c r="I225" s="254" t="s">
        <v>878</v>
      </c>
      <c r="J225" s="210" t="s">
        <v>918</v>
      </c>
      <c r="K225" s="283">
        <v>44076</v>
      </c>
      <c r="L225" s="283">
        <v>44084</v>
      </c>
      <c r="M225" s="254" t="s">
        <v>925</v>
      </c>
      <c r="N225" s="254"/>
      <c r="O225" s="224"/>
      <c r="P225" s="254" t="s">
        <v>1914</v>
      </c>
      <c r="Q225" s="205">
        <v>7.07</v>
      </c>
      <c r="R225" s="279">
        <f t="shared" si="4"/>
        <v>0</v>
      </c>
    </row>
    <row r="226" spans="1:18">
      <c r="A226" s="265">
        <v>144</v>
      </c>
      <c r="B226" s="198" t="s">
        <v>1585</v>
      </c>
      <c r="C226" s="4" t="s">
        <v>866</v>
      </c>
      <c r="D226" s="254" t="s">
        <v>916</v>
      </c>
      <c r="E226" s="254" t="s">
        <v>2229</v>
      </c>
      <c r="F226" s="254" t="s">
        <v>2230</v>
      </c>
      <c r="G226" s="210" t="s">
        <v>817</v>
      </c>
      <c r="H226" s="205">
        <v>1730.68</v>
      </c>
      <c r="I226" s="254" t="s">
        <v>878</v>
      </c>
      <c r="J226" s="210" t="s">
        <v>918</v>
      </c>
      <c r="K226" s="283">
        <v>44083</v>
      </c>
      <c r="L226" s="283">
        <v>44084</v>
      </c>
      <c r="M226" s="254" t="s">
        <v>925</v>
      </c>
      <c r="N226" s="254"/>
      <c r="O226" s="224"/>
      <c r="P226" s="254" t="s">
        <v>1914</v>
      </c>
      <c r="Q226" s="205">
        <v>1730.68</v>
      </c>
      <c r="R226" s="279">
        <f t="shared" si="4"/>
        <v>0</v>
      </c>
    </row>
    <row r="227" spans="1:18">
      <c r="A227" s="265">
        <v>145</v>
      </c>
      <c r="B227" s="198" t="s">
        <v>1585</v>
      </c>
      <c r="C227" s="4" t="s">
        <v>866</v>
      </c>
      <c r="D227" s="254" t="s">
        <v>916</v>
      </c>
      <c r="E227" s="254" t="s">
        <v>2236</v>
      </c>
      <c r="F227" s="254" t="s">
        <v>2237</v>
      </c>
      <c r="G227" s="210" t="s">
        <v>512</v>
      </c>
      <c r="H227" s="205">
        <v>379.8</v>
      </c>
      <c r="I227" s="254" t="s">
        <v>878</v>
      </c>
      <c r="J227" s="210" t="s">
        <v>918</v>
      </c>
      <c r="K227" s="283">
        <v>44084</v>
      </c>
      <c r="L227" s="283">
        <v>44089</v>
      </c>
      <c r="M227" s="254" t="s">
        <v>925</v>
      </c>
      <c r="N227" s="254"/>
      <c r="O227" s="224"/>
      <c r="P227" s="254" t="s">
        <v>1914</v>
      </c>
      <c r="Q227" s="205">
        <v>379.8</v>
      </c>
      <c r="R227" s="279">
        <f t="shared" si="4"/>
        <v>0</v>
      </c>
    </row>
    <row r="228" spans="1:18">
      <c r="A228" s="265">
        <v>146</v>
      </c>
      <c r="B228" s="198" t="s">
        <v>1585</v>
      </c>
      <c r="C228" s="4" t="s">
        <v>866</v>
      </c>
      <c r="D228" s="254" t="s">
        <v>1019</v>
      </c>
      <c r="E228" s="254" t="s">
        <v>2238</v>
      </c>
      <c r="F228" s="254" t="s">
        <v>2239</v>
      </c>
      <c r="G228" s="210" t="s">
        <v>877</v>
      </c>
      <c r="H228" s="205">
        <v>539.5</v>
      </c>
      <c r="I228" s="254" t="s">
        <v>878</v>
      </c>
      <c r="J228" s="210" t="s">
        <v>918</v>
      </c>
      <c r="K228" s="283">
        <v>44088</v>
      </c>
      <c r="L228" s="283">
        <v>44094</v>
      </c>
      <c r="M228" s="254" t="s">
        <v>925</v>
      </c>
      <c r="N228" s="254"/>
      <c r="O228" s="224"/>
      <c r="P228" s="254" t="s">
        <v>1914</v>
      </c>
      <c r="Q228" s="205">
        <v>539.5</v>
      </c>
      <c r="R228" s="279">
        <f t="shared" si="4"/>
        <v>0</v>
      </c>
    </row>
    <row r="229" spans="1:18" ht="25.5">
      <c r="A229" s="265">
        <v>147</v>
      </c>
      <c r="B229" s="198" t="s">
        <v>1585</v>
      </c>
      <c r="C229" s="4" t="s">
        <v>866</v>
      </c>
      <c r="D229" s="254" t="s">
        <v>916</v>
      </c>
      <c r="E229" s="254" t="s">
        <v>2240</v>
      </c>
      <c r="F229" s="254" t="s">
        <v>1999</v>
      </c>
      <c r="G229" s="210" t="s">
        <v>877</v>
      </c>
      <c r="H229" s="205">
        <v>19083.599999999999</v>
      </c>
      <c r="I229" s="254" t="s">
        <v>878</v>
      </c>
      <c r="J229" s="210" t="s">
        <v>918</v>
      </c>
      <c r="K229" s="283">
        <v>44088</v>
      </c>
      <c r="L229" s="283">
        <v>44127</v>
      </c>
      <c r="M229" s="254" t="s">
        <v>925</v>
      </c>
      <c r="N229" s="254"/>
      <c r="O229" s="224"/>
      <c r="P229" s="254" t="s">
        <v>1737</v>
      </c>
      <c r="Q229" s="205">
        <v>19083.599999999999</v>
      </c>
      <c r="R229" s="279">
        <f t="shared" si="4"/>
        <v>0</v>
      </c>
    </row>
    <row r="230" spans="1:18">
      <c r="A230" s="265">
        <v>148</v>
      </c>
      <c r="B230" s="198" t="s">
        <v>1585</v>
      </c>
      <c r="C230" s="4" t="s">
        <v>866</v>
      </c>
      <c r="D230" s="254" t="s">
        <v>916</v>
      </c>
      <c r="E230" s="254" t="s">
        <v>2241</v>
      </c>
      <c r="F230" s="254" t="s">
        <v>2242</v>
      </c>
      <c r="G230" s="210" t="s">
        <v>817</v>
      </c>
      <c r="H230" s="205">
        <v>1447.3</v>
      </c>
      <c r="I230" s="254" t="s">
        <v>878</v>
      </c>
      <c r="J230" s="210" t="s">
        <v>918</v>
      </c>
      <c r="K230" s="283">
        <v>44088</v>
      </c>
      <c r="L230" s="283">
        <v>44099</v>
      </c>
      <c r="M230" s="254" t="s">
        <v>980</v>
      </c>
      <c r="N230" s="254"/>
      <c r="O230" s="208" t="s">
        <v>839</v>
      </c>
      <c r="P230" s="254" t="s">
        <v>1502</v>
      </c>
      <c r="Q230" s="205">
        <v>1447.3</v>
      </c>
      <c r="R230" s="279">
        <f t="shared" si="4"/>
        <v>0</v>
      </c>
    </row>
    <row r="231" spans="1:18" ht="25.5">
      <c r="A231" s="265">
        <v>149</v>
      </c>
      <c r="B231" s="198" t="s">
        <v>1585</v>
      </c>
      <c r="C231" s="4" t="s">
        <v>866</v>
      </c>
      <c r="D231" s="254" t="s">
        <v>1019</v>
      </c>
      <c r="E231" s="254" t="s">
        <v>2243</v>
      </c>
      <c r="F231" s="254" t="s">
        <v>2244</v>
      </c>
      <c r="G231" s="210" t="s">
        <v>877</v>
      </c>
      <c r="H231" s="205">
        <v>293.7</v>
      </c>
      <c r="I231" s="254" t="s">
        <v>878</v>
      </c>
      <c r="J231" s="210" t="s">
        <v>918</v>
      </c>
      <c r="K231" s="283">
        <v>44090</v>
      </c>
      <c r="L231" s="283">
        <v>44099</v>
      </c>
      <c r="M231" s="254" t="s">
        <v>925</v>
      </c>
      <c r="N231" s="254"/>
      <c r="O231" s="208"/>
      <c r="P231" s="254" t="s">
        <v>1914</v>
      </c>
      <c r="Q231" s="205">
        <v>293.7</v>
      </c>
      <c r="R231" s="279">
        <f t="shared" si="4"/>
        <v>0</v>
      </c>
    </row>
    <row r="232" spans="1:18" ht="25.5">
      <c r="A232" s="265">
        <v>150</v>
      </c>
      <c r="B232" s="198" t="s">
        <v>1585</v>
      </c>
      <c r="C232" s="4" t="s">
        <v>866</v>
      </c>
      <c r="D232" s="254" t="s">
        <v>916</v>
      </c>
      <c r="E232" s="254" t="s">
        <v>2247</v>
      </c>
      <c r="F232" s="254" t="s">
        <v>1937</v>
      </c>
      <c r="G232" s="210" t="s">
        <v>877</v>
      </c>
      <c r="H232" s="205">
        <v>2112</v>
      </c>
      <c r="I232" s="254" t="s">
        <v>878</v>
      </c>
      <c r="J232" s="210" t="s">
        <v>918</v>
      </c>
      <c r="K232" s="283">
        <v>44096</v>
      </c>
      <c r="L232" s="283">
        <v>44099</v>
      </c>
      <c r="M232" s="254" t="s">
        <v>925</v>
      </c>
      <c r="N232" s="254"/>
      <c r="O232" s="224" t="s">
        <v>2005</v>
      </c>
      <c r="P232" s="254" t="s">
        <v>1914</v>
      </c>
      <c r="Q232" s="205">
        <v>2112</v>
      </c>
      <c r="R232" s="279">
        <f t="shared" si="4"/>
        <v>0</v>
      </c>
    </row>
    <row r="233" spans="1:18">
      <c r="A233" s="265">
        <v>151</v>
      </c>
      <c r="B233" s="198" t="s">
        <v>1585</v>
      </c>
      <c r="C233" s="4" t="s">
        <v>866</v>
      </c>
      <c r="D233" s="254" t="s">
        <v>916</v>
      </c>
      <c r="E233" s="254" t="s">
        <v>2140</v>
      </c>
      <c r="F233" s="254" t="s">
        <v>2141</v>
      </c>
      <c r="G233" s="210" t="s">
        <v>877</v>
      </c>
      <c r="H233" s="205">
        <v>330.12</v>
      </c>
      <c r="I233" s="254" t="s">
        <v>878</v>
      </c>
      <c r="J233" s="210" t="s">
        <v>918</v>
      </c>
      <c r="K233" s="283">
        <v>44097</v>
      </c>
      <c r="L233" s="283">
        <v>44099</v>
      </c>
      <c r="M233" s="254" t="s">
        <v>925</v>
      </c>
      <c r="N233" s="254"/>
      <c r="O233" s="224"/>
      <c r="P233" s="254" t="s">
        <v>1914</v>
      </c>
      <c r="Q233" s="205">
        <v>330.12</v>
      </c>
      <c r="R233" s="279">
        <f t="shared" si="4"/>
        <v>0</v>
      </c>
    </row>
    <row r="234" spans="1:18">
      <c r="A234" s="265">
        <v>152</v>
      </c>
      <c r="B234" s="198" t="s">
        <v>1585</v>
      </c>
      <c r="C234" s="4" t="s">
        <v>866</v>
      </c>
      <c r="D234" s="254" t="s">
        <v>511</v>
      </c>
      <c r="E234" s="254" t="s">
        <v>2248</v>
      </c>
      <c r="F234" s="254" t="s">
        <v>2249</v>
      </c>
      <c r="G234" s="210" t="s">
        <v>512</v>
      </c>
      <c r="H234" s="205">
        <v>4400</v>
      </c>
      <c r="I234" s="254" t="s">
        <v>878</v>
      </c>
      <c r="J234" s="210" t="s">
        <v>918</v>
      </c>
      <c r="K234" s="283">
        <v>44097</v>
      </c>
      <c r="L234" s="283">
        <v>44099</v>
      </c>
      <c r="M234" s="254" t="s">
        <v>925</v>
      </c>
      <c r="N234" s="254"/>
      <c r="O234" s="224"/>
      <c r="P234" s="254" t="s">
        <v>1914</v>
      </c>
      <c r="Q234" s="205">
        <v>4400</v>
      </c>
      <c r="R234" s="279">
        <f t="shared" si="4"/>
        <v>0</v>
      </c>
    </row>
    <row r="235" spans="1:18" ht="25.5">
      <c r="A235" s="265">
        <v>153</v>
      </c>
      <c r="B235" s="198" t="s">
        <v>1585</v>
      </c>
      <c r="C235" s="4" t="s">
        <v>866</v>
      </c>
      <c r="D235" s="254" t="s">
        <v>511</v>
      </c>
      <c r="E235" s="254" t="s">
        <v>2252</v>
      </c>
      <c r="F235" s="254" t="s">
        <v>2253</v>
      </c>
      <c r="G235" s="210" t="s">
        <v>514</v>
      </c>
      <c r="H235" s="205">
        <v>20598.400000000001</v>
      </c>
      <c r="I235" s="254" t="s">
        <v>878</v>
      </c>
      <c r="J235" s="210" t="s">
        <v>918</v>
      </c>
      <c r="K235" s="283">
        <v>44102</v>
      </c>
      <c r="L235" s="283">
        <v>44109</v>
      </c>
      <c r="M235" s="254" t="s">
        <v>925</v>
      </c>
      <c r="N235" s="254"/>
      <c r="O235" s="224"/>
      <c r="P235" s="254" t="s">
        <v>1914</v>
      </c>
      <c r="Q235" s="205">
        <v>20598.400000000001</v>
      </c>
      <c r="R235" s="279">
        <f t="shared" si="4"/>
        <v>0</v>
      </c>
    </row>
    <row r="236" spans="1:18">
      <c r="A236" s="265">
        <v>154</v>
      </c>
      <c r="B236" s="198" t="s">
        <v>1585</v>
      </c>
      <c r="C236" s="4" t="s">
        <v>866</v>
      </c>
      <c r="D236" s="254" t="s">
        <v>916</v>
      </c>
      <c r="E236" s="254" t="s">
        <v>2229</v>
      </c>
      <c r="F236" s="254" t="s">
        <v>2230</v>
      </c>
      <c r="G236" s="210" t="s">
        <v>817</v>
      </c>
      <c r="H236" s="205">
        <v>3996</v>
      </c>
      <c r="I236" s="254" t="s">
        <v>878</v>
      </c>
      <c r="J236" s="210" t="s">
        <v>918</v>
      </c>
      <c r="K236" s="283">
        <v>44102</v>
      </c>
      <c r="L236" s="283">
        <v>44109</v>
      </c>
      <c r="M236" s="254" t="s">
        <v>925</v>
      </c>
      <c r="N236" s="254"/>
      <c r="O236" s="224"/>
      <c r="P236" s="254" t="s">
        <v>1914</v>
      </c>
      <c r="Q236" s="205">
        <v>3996</v>
      </c>
      <c r="R236" s="279">
        <f t="shared" si="4"/>
        <v>0</v>
      </c>
    </row>
    <row r="237" spans="1:18">
      <c r="A237" s="265">
        <v>155</v>
      </c>
      <c r="B237" s="198" t="s">
        <v>1585</v>
      </c>
      <c r="C237" s="4" t="s">
        <v>866</v>
      </c>
      <c r="D237" s="254" t="s">
        <v>916</v>
      </c>
      <c r="E237" s="254" t="s">
        <v>2257</v>
      </c>
      <c r="F237" s="254" t="s">
        <v>2258</v>
      </c>
      <c r="G237" s="210" t="s">
        <v>514</v>
      </c>
      <c r="H237" s="205">
        <v>1214.29</v>
      </c>
      <c r="I237" s="254" t="s">
        <v>878</v>
      </c>
      <c r="J237" s="210" t="s">
        <v>918</v>
      </c>
      <c r="K237" s="283">
        <v>44104</v>
      </c>
      <c r="L237" s="283">
        <v>44114</v>
      </c>
      <c r="M237" s="254" t="s">
        <v>925</v>
      </c>
      <c r="N237" s="254"/>
      <c r="O237" s="224"/>
      <c r="P237" s="254" t="s">
        <v>1914</v>
      </c>
      <c r="Q237" s="205">
        <v>1214.29</v>
      </c>
      <c r="R237" s="279">
        <f t="shared" si="4"/>
        <v>0</v>
      </c>
    </row>
    <row r="238" spans="1:18">
      <c r="A238" s="265">
        <v>156</v>
      </c>
      <c r="B238" s="198" t="s">
        <v>1585</v>
      </c>
      <c r="C238" s="4" t="s">
        <v>866</v>
      </c>
      <c r="D238" s="254" t="s">
        <v>916</v>
      </c>
      <c r="E238" s="254" t="s">
        <v>2259</v>
      </c>
      <c r="F238" s="254" t="s">
        <v>2260</v>
      </c>
      <c r="G238" s="210" t="s">
        <v>877</v>
      </c>
      <c r="H238" s="205">
        <v>46.61</v>
      </c>
      <c r="I238" s="254" t="s">
        <v>878</v>
      </c>
      <c r="J238" s="210" t="s">
        <v>918</v>
      </c>
      <c r="K238" s="283">
        <v>44104</v>
      </c>
      <c r="L238" s="283">
        <v>44114</v>
      </c>
      <c r="M238" s="254" t="s">
        <v>925</v>
      </c>
      <c r="N238" s="254"/>
      <c r="O238" s="224"/>
      <c r="P238" s="254" t="s">
        <v>1914</v>
      </c>
      <c r="Q238" s="205">
        <v>46.61</v>
      </c>
      <c r="R238" s="279">
        <f t="shared" si="4"/>
        <v>0</v>
      </c>
    </row>
    <row r="239" spans="1:18">
      <c r="A239" s="265">
        <v>157</v>
      </c>
      <c r="B239" s="198" t="s">
        <v>1585</v>
      </c>
      <c r="C239" s="4" t="s">
        <v>866</v>
      </c>
      <c r="D239" s="254" t="s">
        <v>2261</v>
      </c>
      <c r="E239" s="254" t="s">
        <v>2262</v>
      </c>
      <c r="F239" s="254" t="s">
        <v>2156</v>
      </c>
      <c r="G239" s="210" t="s">
        <v>877</v>
      </c>
      <c r="H239" s="205">
        <v>113.96</v>
      </c>
      <c r="I239" s="254" t="s">
        <v>878</v>
      </c>
      <c r="J239" s="210" t="s">
        <v>918</v>
      </c>
      <c r="K239" s="283">
        <v>44109</v>
      </c>
      <c r="L239" s="283">
        <v>44124</v>
      </c>
      <c r="M239" s="254" t="s">
        <v>925</v>
      </c>
      <c r="N239" s="254"/>
      <c r="O239" s="224"/>
      <c r="P239" s="254" t="s">
        <v>1914</v>
      </c>
      <c r="Q239" s="205">
        <v>113.96</v>
      </c>
      <c r="R239" s="279">
        <f t="shared" si="4"/>
        <v>0</v>
      </c>
    </row>
    <row r="240" spans="1:18">
      <c r="A240" s="265">
        <v>158</v>
      </c>
      <c r="B240" s="198" t="s">
        <v>1585</v>
      </c>
      <c r="C240" s="4" t="s">
        <v>866</v>
      </c>
      <c r="D240" s="254" t="s">
        <v>916</v>
      </c>
      <c r="E240" s="254" t="s">
        <v>2140</v>
      </c>
      <c r="F240" s="254" t="s">
        <v>2141</v>
      </c>
      <c r="G240" s="210" t="s">
        <v>877</v>
      </c>
      <c r="H240" s="205">
        <v>862.11</v>
      </c>
      <c r="I240" s="254" t="s">
        <v>878</v>
      </c>
      <c r="J240" s="210" t="s">
        <v>918</v>
      </c>
      <c r="K240" s="283">
        <v>44111</v>
      </c>
      <c r="L240" s="283">
        <v>44124</v>
      </c>
      <c r="M240" s="254" t="s">
        <v>925</v>
      </c>
      <c r="N240" s="254"/>
      <c r="O240" s="224"/>
      <c r="P240" s="254" t="s">
        <v>1914</v>
      </c>
      <c r="Q240" s="205">
        <v>862.11</v>
      </c>
      <c r="R240" s="279">
        <f t="shared" si="4"/>
        <v>0</v>
      </c>
    </row>
    <row r="241" spans="1:18">
      <c r="A241" s="265">
        <v>159</v>
      </c>
      <c r="B241" s="198" t="s">
        <v>1585</v>
      </c>
      <c r="C241" s="4" t="s">
        <v>866</v>
      </c>
      <c r="D241" s="254" t="s">
        <v>916</v>
      </c>
      <c r="E241" s="254" t="s">
        <v>2264</v>
      </c>
      <c r="F241" s="254" t="s">
        <v>1963</v>
      </c>
      <c r="G241" s="210" t="s">
        <v>877</v>
      </c>
      <c r="H241" s="205">
        <v>2758.8</v>
      </c>
      <c r="I241" s="254" t="s">
        <v>878</v>
      </c>
      <c r="J241" s="210" t="s">
        <v>918</v>
      </c>
      <c r="K241" s="283">
        <v>44116</v>
      </c>
      <c r="L241" s="283">
        <v>44141</v>
      </c>
      <c r="M241" s="254" t="s">
        <v>925</v>
      </c>
      <c r="N241" s="254"/>
      <c r="O241" s="224" t="s">
        <v>2143</v>
      </c>
      <c r="P241" s="254" t="s">
        <v>1914</v>
      </c>
      <c r="Q241" s="205">
        <v>2758.8</v>
      </c>
      <c r="R241" s="279">
        <f t="shared" si="4"/>
        <v>0</v>
      </c>
    </row>
    <row r="242" spans="1:18" ht="25.5">
      <c r="A242" s="265">
        <v>160</v>
      </c>
      <c r="B242" s="198" t="s">
        <v>1585</v>
      </c>
      <c r="C242" s="4" t="s">
        <v>866</v>
      </c>
      <c r="D242" s="254" t="s">
        <v>916</v>
      </c>
      <c r="E242" s="254" t="s">
        <v>2265</v>
      </c>
      <c r="F242" s="254" t="s">
        <v>1937</v>
      </c>
      <c r="G242" s="210" t="s">
        <v>877</v>
      </c>
      <c r="H242" s="205">
        <v>1163.45</v>
      </c>
      <c r="I242" s="254" t="s">
        <v>878</v>
      </c>
      <c r="J242" s="210" t="s">
        <v>918</v>
      </c>
      <c r="K242" s="283">
        <v>44118</v>
      </c>
      <c r="L242" s="283">
        <v>44124</v>
      </c>
      <c r="M242" s="254" t="s">
        <v>925</v>
      </c>
      <c r="N242" s="254"/>
      <c r="O242" s="224" t="s">
        <v>2005</v>
      </c>
      <c r="P242" s="254" t="s">
        <v>1914</v>
      </c>
      <c r="Q242" s="205">
        <v>1163.45</v>
      </c>
      <c r="R242" s="279">
        <f t="shared" si="4"/>
        <v>0</v>
      </c>
    </row>
    <row r="243" spans="1:18">
      <c r="A243" s="265">
        <v>161</v>
      </c>
      <c r="B243" s="198" t="s">
        <v>1585</v>
      </c>
      <c r="C243" s="4" t="s">
        <v>866</v>
      </c>
      <c r="D243" s="254" t="s">
        <v>916</v>
      </c>
      <c r="E243" s="254" t="s">
        <v>2266</v>
      </c>
      <c r="F243" s="254" t="s">
        <v>2034</v>
      </c>
      <c r="G243" s="210" t="s">
        <v>514</v>
      </c>
      <c r="H243" s="205">
        <v>126.03</v>
      </c>
      <c r="I243" s="254" t="s">
        <v>878</v>
      </c>
      <c r="J243" s="210" t="s">
        <v>918</v>
      </c>
      <c r="K243" s="283">
        <v>44124</v>
      </c>
      <c r="L243" s="283">
        <v>44145</v>
      </c>
      <c r="M243" s="254" t="s">
        <v>925</v>
      </c>
      <c r="N243" s="254"/>
      <c r="O243" s="224"/>
      <c r="P243" s="254" t="s">
        <v>1914</v>
      </c>
      <c r="Q243" s="205">
        <v>126.03</v>
      </c>
      <c r="R243" s="279">
        <f t="shared" si="4"/>
        <v>0</v>
      </c>
    </row>
    <row r="244" spans="1:18">
      <c r="A244" s="265">
        <v>162</v>
      </c>
      <c r="B244" s="198" t="s">
        <v>1585</v>
      </c>
      <c r="C244" s="4" t="s">
        <v>866</v>
      </c>
      <c r="D244" s="254" t="s">
        <v>916</v>
      </c>
      <c r="E244" s="254" t="s">
        <v>2267</v>
      </c>
      <c r="F244" s="254" t="s">
        <v>2070</v>
      </c>
      <c r="G244" s="210" t="s">
        <v>877</v>
      </c>
      <c r="H244" s="205">
        <v>7.58</v>
      </c>
      <c r="I244" s="254" t="s">
        <v>878</v>
      </c>
      <c r="J244" s="210" t="s">
        <v>918</v>
      </c>
      <c r="K244" s="283">
        <v>44130</v>
      </c>
      <c r="L244" s="283">
        <v>44145</v>
      </c>
      <c r="M244" s="254" t="s">
        <v>925</v>
      </c>
      <c r="N244" s="254"/>
      <c r="O244" s="224"/>
      <c r="P244" s="254" t="s">
        <v>1914</v>
      </c>
      <c r="Q244" s="205">
        <v>7.58</v>
      </c>
      <c r="R244" s="279">
        <f t="shared" si="4"/>
        <v>0</v>
      </c>
    </row>
    <row r="245" spans="1:18">
      <c r="A245" s="265">
        <v>163</v>
      </c>
      <c r="B245" s="198" t="s">
        <v>1585</v>
      </c>
      <c r="C245" s="4" t="s">
        <v>866</v>
      </c>
      <c r="D245" s="254" t="s">
        <v>916</v>
      </c>
      <c r="E245" s="254" t="s">
        <v>2268</v>
      </c>
      <c r="F245" s="254" t="s">
        <v>2157</v>
      </c>
      <c r="G245" s="210" t="s">
        <v>877</v>
      </c>
      <c r="H245" s="205">
        <v>320</v>
      </c>
      <c r="I245" s="254" t="s">
        <v>878</v>
      </c>
      <c r="J245" s="210" t="s">
        <v>918</v>
      </c>
      <c r="K245" s="283">
        <v>44130</v>
      </c>
      <c r="L245" s="283">
        <v>44145</v>
      </c>
      <c r="M245" s="254" t="s">
        <v>925</v>
      </c>
      <c r="N245" s="254"/>
      <c r="O245" s="224"/>
      <c r="P245" s="254" t="s">
        <v>1914</v>
      </c>
      <c r="Q245" s="205">
        <v>320</v>
      </c>
      <c r="R245" s="279">
        <f t="shared" si="4"/>
        <v>0</v>
      </c>
    </row>
    <row r="246" spans="1:18">
      <c r="A246" s="265">
        <v>164</v>
      </c>
      <c r="B246" s="198" t="s">
        <v>1585</v>
      </c>
      <c r="C246" s="4" t="s">
        <v>866</v>
      </c>
      <c r="D246" s="254" t="s">
        <v>916</v>
      </c>
      <c r="E246" s="254" t="s">
        <v>2269</v>
      </c>
      <c r="F246" s="254" t="s">
        <v>2270</v>
      </c>
      <c r="G246" s="210" t="s">
        <v>877</v>
      </c>
      <c r="H246" s="205">
        <v>544</v>
      </c>
      <c r="I246" s="254" t="s">
        <v>878</v>
      </c>
      <c r="J246" s="210" t="s">
        <v>918</v>
      </c>
      <c r="K246" s="283">
        <v>44130</v>
      </c>
      <c r="L246" s="283">
        <v>44145</v>
      </c>
      <c r="M246" s="254" t="s">
        <v>925</v>
      </c>
      <c r="N246" s="254"/>
      <c r="O246" s="224"/>
      <c r="P246" s="254" t="s">
        <v>1914</v>
      </c>
      <c r="Q246" s="205">
        <v>544</v>
      </c>
      <c r="R246" s="279">
        <f t="shared" si="4"/>
        <v>0</v>
      </c>
    </row>
    <row r="247" spans="1:18" ht="25.5">
      <c r="A247" s="265">
        <v>165</v>
      </c>
      <c r="B247" s="198" t="s">
        <v>1585</v>
      </c>
      <c r="C247" s="4" t="s">
        <v>866</v>
      </c>
      <c r="D247" s="254" t="s">
        <v>916</v>
      </c>
      <c r="E247" s="254" t="s">
        <v>2247</v>
      </c>
      <c r="F247" s="254" t="s">
        <v>1937</v>
      </c>
      <c r="G247" s="210" t="s">
        <v>877</v>
      </c>
      <c r="H247" s="205">
        <v>4048</v>
      </c>
      <c r="I247" s="254" t="s">
        <v>878</v>
      </c>
      <c r="J247" s="210" t="s">
        <v>918</v>
      </c>
      <c r="K247" s="283">
        <v>44132</v>
      </c>
      <c r="L247" s="283">
        <v>44145</v>
      </c>
      <c r="M247" s="254" t="s">
        <v>925</v>
      </c>
      <c r="N247" s="254"/>
      <c r="O247" s="224" t="s">
        <v>2005</v>
      </c>
      <c r="P247" s="254" t="s">
        <v>1914</v>
      </c>
      <c r="Q247" s="205">
        <v>4048</v>
      </c>
      <c r="R247" s="279">
        <f t="shared" si="4"/>
        <v>0</v>
      </c>
    </row>
    <row r="248" spans="1:18">
      <c r="A248" s="265">
        <v>166</v>
      </c>
      <c r="B248" s="198" t="s">
        <v>1585</v>
      </c>
      <c r="C248" s="4" t="s">
        <v>866</v>
      </c>
      <c r="D248" s="254" t="s">
        <v>2261</v>
      </c>
      <c r="E248" s="254" t="s">
        <v>2154</v>
      </c>
      <c r="F248" s="254" t="s">
        <v>1980</v>
      </c>
      <c r="G248" s="210" t="s">
        <v>877</v>
      </c>
      <c r="H248" s="205">
        <v>149.80000000000001</v>
      </c>
      <c r="I248" s="254" t="s">
        <v>878</v>
      </c>
      <c r="J248" s="210" t="s">
        <v>918</v>
      </c>
      <c r="K248" s="283">
        <v>44133</v>
      </c>
      <c r="L248" s="283">
        <v>44145</v>
      </c>
      <c r="M248" s="254" t="s">
        <v>925</v>
      </c>
      <c r="N248" s="254"/>
      <c r="O248" s="224"/>
      <c r="P248" s="254" t="s">
        <v>1914</v>
      </c>
      <c r="Q248" s="205">
        <v>149.80000000000001</v>
      </c>
      <c r="R248" s="279">
        <f t="shared" si="4"/>
        <v>0</v>
      </c>
    </row>
    <row r="249" spans="1:18" ht="38.25">
      <c r="A249" s="265">
        <v>167</v>
      </c>
      <c r="B249" s="198" t="s">
        <v>1585</v>
      </c>
      <c r="C249" s="4" t="s">
        <v>866</v>
      </c>
      <c r="D249" s="254" t="s">
        <v>2261</v>
      </c>
      <c r="E249" s="254" t="s">
        <v>2271</v>
      </c>
      <c r="F249" s="254" t="s">
        <v>1967</v>
      </c>
      <c r="G249" s="210" t="s">
        <v>514</v>
      </c>
      <c r="H249" s="205">
        <v>1108.95</v>
      </c>
      <c r="I249" s="254" t="s">
        <v>878</v>
      </c>
      <c r="J249" s="210" t="s">
        <v>918</v>
      </c>
      <c r="K249" s="283">
        <v>44133</v>
      </c>
      <c r="L249" s="283">
        <v>44145</v>
      </c>
      <c r="M249" s="254" t="s">
        <v>925</v>
      </c>
      <c r="N249" s="254"/>
      <c r="O249" s="224"/>
      <c r="P249" s="254" t="s">
        <v>1914</v>
      </c>
      <c r="Q249" s="205">
        <v>1108.95</v>
      </c>
      <c r="R249" s="279">
        <f t="shared" si="4"/>
        <v>0</v>
      </c>
    </row>
    <row r="250" spans="1:18">
      <c r="A250" s="265">
        <v>168</v>
      </c>
      <c r="B250" s="198" t="s">
        <v>1585</v>
      </c>
      <c r="C250" s="4" t="s">
        <v>866</v>
      </c>
      <c r="D250" s="254" t="s">
        <v>916</v>
      </c>
      <c r="E250" s="254" t="s">
        <v>2021</v>
      </c>
      <c r="F250" s="254" t="s">
        <v>2022</v>
      </c>
      <c r="G250" s="210" t="s">
        <v>877</v>
      </c>
      <c r="H250" s="205">
        <v>430</v>
      </c>
      <c r="I250" s="254" t="s">
        <v>878</v>
      </c>
      <c r="J250" s="210" t="s">
        <v>918</v>
      </c>
      <c r="K250" s="283">
        <v>44134</v>
      </c>
      <c r="L250" s="283">
        <v>44145</v>
      </c>
      <c r="M250" s="254" t="s">
        <v>925</v>
      </c>
      <c r="N250" s="254"/>
      <c r="O250" s="224"/>
      <c r="P250" s="254" t="s">
        <v>1914</v>
      </c>
      <c r="Q250" s="205">
        <v>430</v>
      </c>
      <c r="R250" s="279">
        <f t="shared" si="4"/>
        <v>0</v>
      </c>
    </row>
    <row r="251" spans="1:18">
      <c r="A251" s="265">
        <v>169</v>
      </c>
      <c r="B251" s="198" t="s">
        <v>1585</v>
      </c>
      <c r="C251" s="4" t="s">
        <v>866</v>
      </c>
      <c r="D251" s="254" t="s">
        <v>916</v>
      </c>
      <c r="E251" s="254" t="s">
        <v>2024</v>
      </c>
      <c r="F251" s="204" t="s">
        <v>1982</v>
      </c>
      <c r="G251" s="210" t="s">
        <v>877</v>
      </c>
      <c r="H251" s="205">
        <v>151.27000000000001</v>
      </c>
      <c r="I251" s="254" t="s">
        <v>878</v>
      </c>
      <c r="J251" s="210" t="s">
        <v>918</v>
      </c>
      <c r="K251" s="283">
        <v>44137</v>
      </c>
      <c r="L251" s="283">
        <v>44145</v>
      </c>
      <c r="M251" s="254" t="s">
        <v>925</v>
      </c>
      <c r="N251" s="254"/>
      <c r="O251" s="224"/>
      <c r="P251" s="254" t="s">
        <v>1914</v>
      </c>
      <c r="Q251" s="205">
        <v>151.27000000000001</v>
      </c>
      <c r="R251" s="279">
        <f t="shared" si="4"/>
        <v>0</v>
      </c>
    </row>
    <row r="252" spans="1:18">
      <c r="A252" s="265">
        <v>170</v>
      </c>
      <c r="B252" s="198" t="s">
        <v>1585</v>
      </c>
      <c r="C252" s="4" t="s">
        <v>866</v>
      </c>
      <c r="D252" s="254" t="s">
        <v>916</v>
      </c>
      <c r="E252" s="254" t="s">
        <v>2278</v>
      </c>
      <c r="F252" s="254" t="s">
        <v>2156</v>
      </c>
      <c r="G252" s="210" t="s">
        <v>1102</v>
      </c>
      <c r="H252" s="205">
        <v>600</v>
      </c>
      <c r="I252" s="254" t="s">
        <v>878</v>
      </c>
      <c r="J252" s="210" t="s">
        <v>918</v>
      </c>
      <c r="K252" s="283">
        <v>44137</v>
      </c>
      <c r="L252" s="283">
        <v>44145</v>
      </c>
      <c r="M252" s="254" t="s">
        <v>925</v>
      </c>
      <c r="N252" s="254"/>
      <c r="O252" s="224"/>
      <c r="P252" s="254" t="s">
        <v>1914</v>
      </c>
      <c r="Q252" s="205">
        <v>600</v>
      </c>
      <c r="R252" s="279">
        <f t="shared" si="4"/>
        <v>0</v>
      </c>
    </row>
    <row r="253" spans="1:18">
      <c r="A253" s="265">
        <v>171</v>
      </c>
      <c r="B253" s="198" t="s">
        <v>1585</v>
      </c>
      <c r="C253" s="4" t="s">
        <v>866</v>
      </c>
      <c r="D253" s="254" t="s">
        <v>916</v>
      </c>
      <c r="E253" s="254" t="s">
        <v>2279</v>
      </c>
      <c r="F253" s="254" t="s">
        <v>2158</v>
      </c>
      <c r="G253" s="210" t="s">
        <v>1102</v>
      </c>
      <c r="H253" s="205">
        <v>110</v>
      </c>
      <c r="I253" s="254" t="s">
        <v>878</v>
      </c>
      <c r="J253" s="210" t="s">
        <v>918</v>
      </c>
      <c r="K253" s="283">
        <v>44137</v>
      </c>
      <c r="L253" s="283">
        <v>44145</v>
      </c>
      <c r="M253" s="254" t="s">
        <v>925</v>
      </c>
      <c r="N253" s="254"/>
      <c r="O253" s="224"/>
      <c r="P253" s="254" t="s">
        <v>1914</v>
      </c>
      <c r="Q253" s="205">
        <v>110</v>
      </c>
      <c r="R253" s="279">
        <f t="shared" si="4"/>
        <v>0</v>
      </c>
    </row>
    <row r="254" spans="1:18">
      <c r="A254" s="265">
        <v>172</v>
      </c>
      <c r="B254" s="198" t="s">
        <v>1585</v>
      </c>
      <c r="C254" s="4" t="s">
        <v>866</v>
      </c>
      <c r="D254" s="254" t="s">
        <v>916</v>
      </c>
      <c r="E254" s="254" t="s">
        <v>2280</v>
      </c>
      <c r="F254" s="254" t="s">
        <v>2159</v>
      </c>
      <c r="G254" s="210" t="s">
        <v>1102</v>
      </c>
      <c r="H254" s="205">
        <v>30</v>
      </c>
      <c r="I254" s="254" t="s">
        <v>878</v>
      </c>
      <c r="J254" s="210" t="s">
        <v>918</v>
      </c>
      <c r="K254" s="283">
        <v>44137</v>
      </c>
      <c r="L254" s="283">
        <v>44145</v>
      </c>
      <c r="M254" s="254" t="s">
        <v>925</v>
      </c>
      <c r="N254" s="254"/>
      <c r="O254" s="224"/>
      <c r="P254" s="254" t="s">
        <v>1914</v>
      </c>
      <c r="Q254" s="205">
        <v>30</v>
      </c>
      <c r="R254" s="279">
        <f t="shared" si="4"/>
        <v>0</v>
      </c>
    </row>
    <row r="255" spans="1:18">
      <c r="A255" s="265">
        <v>173</v>
      </c>
      <c r="B255" s="198" t="s">
        <v>1585</v>
      </c>
      <c r="C255" s="4" t="s">
        <v>866</v>
      </c>
      <c r="D255" s="254" t="s">
        <v>916</v>
      </c>
      <c r="E255" s="254" t="s">
        <v>2281</v>
      </c>
      <c r="F255" s="254" t="s">
        <v>2092</v>
      </c>
      <c r="G255" s="210" t="s">
        <v>1102</v>
      </c>
      <c r="H255" s="205">
        <v>20</v>
      </c>
      <c r="I255" s="254" t="s">
        <v>878</v>
      </c>
      <c r="J255" s="210" t="s">
        <v>918</v>
      </c>
      <c r="K255" s="283">
        <v>44137</v>
      </c>
      <c r="L255" s="283">
        <v>44145</v>
      </c>
      <c r="M255" s="254" t="s">
        <v>925</v>
      </c>
      <c r="N255" s="254"/>
      <c r="O255" s="224"/>
      <c r="P255" s="254" t="s">
        <v>1914</v>
      </c>
      <c r="Q255" s="205">
        <v>20</v>
      </c>
      <c r="R255" s="279">
        <f t="shared" si="4"/>
        <v>0</v>
      </c>
    </row>
    <row r="256" spans="1:18">
      <c r="A256" s="265">
        <v>174</v>
      </c>
      <c r="B256" s="198" t="s">
        <v>1585</v>
      </c>
      <c r="C256" s="4" t="s">
        <v>866</v>
      </c>
      <c r="D256" s="254" t="s">
        <v>916</v>
      </c>
      <c r="E256" s="254" t="s">
        <v>2282</v>
      </c>
      <c r="F256" s="254" t="s">
        <v>2284</v>
      </c>
      <c r="G256" s="210" t="s">
        <v>1102</v>
      </c>
      <c r="H256" s="205">
        <v>15</v>
      </c>
      <c r="I256" s="254" t="s">
        <v>878</v>
      </c>
      <c r="J256" s="210" t="s">
        <v>918</v>
      </c>
      <c r="K256" s="283">
        <v>44137</v>
      </c>
      <c r="L256" s="283">
        <v>44145</v>
      </c>
      <c r="M256" s="254" t="s">
        <v>925</v>
      </c>
      <c r="N256" s="254"/>
      <c r="O256" s="224"/>
      <c r="P256" s="254" t="s">
        <v>1914</v>
      </c>
      <c r="Q256" s="205">
        <v>15</v>
      </c>
      <c r="R256" s="279">
        <f t="shared" si="4"/>
        <v>0</v>
      </c>
    </row>
    <row r="257" spans="1:19">
      <c r="A257" s="265">
        <v>175</v>
      </c>
      <c r="B257" s="198" t="s">
        <v>1585</v>
      </c>
      <c r="C257" s="4" t="s">
        <v>866</v>
      </c>
      <c r="D257" s="254" t="s">
        <v>916</v>
      </c>
      <c r="E257" s="254" t="s">
        <v>2283</v>
      </c>
      <c r="F257" s="254" t="s">
        <v>2070</v>
      </c>
      <c r="G257" s="210" t="s">
        <v>1102</v>
      </c>
      <c r="H257" s="205">
        <v>10</v>
      </c>
      <c r="I257" s="254" t="s">
        <v>878</v>
      </c>
      <c r="J257" s="210" t="s">
        <v>918</v>
      </c>
      <c r="K257" s="283">
        <v>44137</v>
      </c>
      <c r="L257" s="283">
        <v>44145</v>
      </c>
      <c r="M257" s="254" t="s">
        <v>925</v>
      </c>
      <c r="N257" s="254"/>
      <c r="O257" s="224"/>
      <c r="P257" s="254" t="s">
        <v>1914</v>
      </c>
      <c r="Q257" s="205">
        <v>10</v>
      </c>
      <c r="R257" s="279">
        <f t="shared" si="4"/>
        <v>0</v>
      </c>
    </row>
    <row r="258" spans="1:19">
      <c r="A258" s="265">
        <v>176</v>
      </c>
      <c r="B258" s="198" t="s">
        <v>1585</v>
      </c>
      <c r="C258" s="4" t="s">
        <v>866</v>
      </c>
      <c r="D258" s="254" t="s">
        <v>1019</v>
      </c>
      <c r="E258" s="254" t="s">
        <v>2289</v>
      </c>
      <c r="F258" s="1" t="s">
        <v>791</v>
      </c>
      <c r="G258" s="210" t="s">
        <v>877</v>
      </c>
      <c r="H258" s="205">
        <v>0</v>
      </c>
      <c r="I258" s="254" t="s">
        <v>878</v>
      </c>
      <c r="J258" s="210" t="s">
        <v>918</v>
      </c>
      <c r="K258" s="283">
        <v>44139</v>
      </c>
      <c r="L258" s="283">
        <v>44145</v>
      </c>
      <c r="M258" s="254" t="s">
        <v>925</v>
      </c>
      <c r="N258" s="254"/>
      <c r="O258" s="224" t="s">
        <v>1949</v>
      </c>
      <c r="P258" s="254" t="s">
        <v>1914</v>
      </c>
      <c r="Q258" s="205">
        <v>0</v>
      </c>
      <c r="R258" s="279">
        <f t="shared" si="4"/>
        <v>0</v>
      </c>
    </row>
    <row r="259" spans="1:19">
      <c r="A259" s="265">
        <v>177</v>
      </c>
      <c r="B259" s="198" t="s">
        <v>1585</v>
      </c>
      <c r="C259" s="4" t="s">
        <v>866</v>
      </c>
      <c r="D259" s="254" t="s">
        <v>1019</v>
      </c>
      <c r="E259" s="254" t="s">
        <v>2289</v>
      </c>
      <c r="F259" s="1" t="s">
        <v>791</v>
      </c>
      <c r="G259" s="210" t="s">
        <v>877</v>
      </c>
      <c r="H259" s="205">
        <v>0</v>
      </c>
      <c r="I259" s="254" t="s">
        <v>878</v>
      </c>
      <c r="J259" s="210" t="s">
        <v>918</v>
      </c>
      <c r="K259" s="283">
        <v>44139</v>
      </c>
      <c r="L259" s="283">
        <v>44145</v>
      </c>
      <c r="M259" s="254" t="s">
        <v>925</v>
      </c>
      <c r="N259" s="254"/>
      <c r="O259" s="224" t="s">
        <v>1949</v>
      </c>
      <c r="P259" s="254" t="s">
        <v>1914</v>
      </c>
      <c r="Q259" s="205">
        <v>0</v>
      </c>
      <c r="R259" s="279">
        <f t="shared" si="4"/>
        <v>0</v>
      </c>
    </row>
    <row r="260" spans="1:19" ht="25.5">
      <c r="B260" s="198" t="s">
        <v>2000</v>
      </c>
      <c r="C260" s="4" t="s">
        <v>866</v>
      </c>
      <c r="D260" s="254" t="s">
        <v>916</v>
      </c>
      <c r="E260" s="254" t="s">
        <v>2306</v>
      </c>
      <c r="F260" s="254" t="s">
        <v>2001</v>
      </c>
      <c r="G260" s="210" t="s">
        <v>877</v>
      </c>
      <c r="H260" s="194">
        <v>450838.5</v>
      </c>
      <c r="I260" s="274" t="s">
        <v>878</v>
      </c>
      <c r="J260" s="4" t="s">
        <v>834</v>
      </c>
      <c r="K260" s="207">
        <v>43915</v>
      </c>
      <c r="L260" s="207">
        <v>43945</v>
      </c>
      <c r="M260" s="4" t="s">
        <v>980</v>
      </c>
      <c r="N260" s="210" t="s">
        <v>422</v>
      </c>
      <c r="O260" s="208"/>
      <c r="P260" s="4" t="s">
        <v>1504</v>
      </c>
      <c r="Q260" s="279">
        <v>230230.51</v>
      </c>
      <c r="R260" s="279">
        <f>450838.5-Q260</f>
        <v>220607.99</v>
      </c>
    </row>
    <row r="261" spans="1:19">
      <c r="B261" s="284"/>
      <c r="C261" s="285"/>
      <c r="D261" s="284"/>
      <c r="E261" s="286" t="s">
        <v>1182</v>
      </c>
      <c r="F261" s="230"/>
      <c r="G261" s="230"/>
      <c r="H261" s="287">
        <f>SUM(H6:H260)</f>
        <v>26581678.609999988</v>
      </c>
      <c r="I261" s="285"/>
      <c r="J261" s="285"/>
      <c r="K261" s="285"/>
      <c r="L261" s="285"/>
      <c r="M261" s="285"/>
      <c r="N261" s="285"/>
      <c r="O261" s="225"/>
      <c r="P261" s="285"/>
      <c r="Q261" s="288">
        <f>SUM(Q6:Q260)</f>
        <v>19156202.899999995</v>
      </c>
      <c r="R261" s="288">
        <f>SUM(R6:R260)</f>
        <v>7425475.71</v>
      </c>
    </row>
    <row r="264" spans="1:19" ht="15.75">
      <c r="C264" s="289" t="s">
        <v>1586</v>
      </c>
      <c r="D264" s="290"/>
      <c r="E264" s="290" t="s">
        <v>1184</v>
      </c>
    </row>
    <row r="265" spans="1:19">
      <c r="S265" s="265">
        <v>2022</v>
      </c>
    </row>
    <row r="266" spans="1:19" ht="76.5">
      <c r="B266" s="201" t="s">
        <v>1587</v>
      </c>
      <c r="C266" s="4" t="s">
        <v>867</v>
      </c>
      <c r="D266" s="4" t="s">
        <v>1117</v>
      </c>
      <c r="E266" s="3" t="s">
        <v>1149</v>
      </c>
      <c r="F266" s="4" t="s">
        <v>1150</v>
      </c>
      <c r="G266" s="4" t="s">
        <v>877</v>
      </c>
      <c r="H266" s="205">
        <v>382131.97</v>
      </c>
      <c r="I266" s="273" t="s">
        <v>878</v>
      </c>
      <c r="J266" s="4" t="s">
        <v>834</v>
      </c>
      <c r="K266" s="207" t="s">
        <v>495</v>
      </c>
      <c r="L266" s="207" t="s">
        <v>1162</v>
      </c>
      <c r="M266" s="4" t="s">
        <v>980</v>
      </c>
      <c r="N266" s="4" t="s">
        <v>1145</v>
      </c>
      <c r="O266" s="198"/>
      <c r="P266" s="4" t="s">
        <v>1503</v>
      </c>
      <c r="Q266" s="209">
        <v>101077.25</v>
      </c>
      <c r="R266" s="209">
        <f>H266-Q266</f>
        <v>281054.71999999997</v>
      </c>
    </row>
    <row r="267" spans="1:19">
      <c r="B267" s="201" t="s">
        <v>1588</v>
      </c>
      <c r="C267" s="4" t="s">
        <v>867</v>
      </c>
      <c r="D267" s="4" t="s">
        <v>511</v>
      </c>
      <c r="E267" s="1" t="s">
        <v>563</v>
      </c>
      <c r="F267" s="4" t="s">
        <v>564</v>
      </c>
      <c r="G267" s="193" t="s">
        <v>514</v>
      </c>
      <c r="H267" s="205">
        <v>200000</v>
      </c>
      <c r="I267" s="273" t="s">
        <v>878</v>
      </c>
      <c r="J267" s="4" t="s">
        <v>834</v>
      </c>
      <c r="K267" s="207">
        <v>43910</v>
      </c>
      <c r="L267" s="207">
        <v>43983</v>
      </c>
      <c r="M267" s="4" t="s">
        <v>980</v>
      </c>
      <c r="N267" s="4" t="s">
        <v>944</v>
      </c>
      <c r="O267" s="198"/>
      <c r="P267" s="4" t="s">
        <v>1503</v>
      </c>
      <c r="Q267" s="209">
        <v>0</v>
      </c>
      <c r="R267" s="209">
        <f t="shared" ref="R267:R319" si="5">H267-Q267</f>
        <v>200000</v>
      </c>
    </row>
    <row r="268" spans="1:19" ht="25.5">
      <c r="B268" s="201" t="s">
        <v>1589</v>
      </c>
      <c r="C268" s="4" t="s">
        <v>867</v>
      </c>
      <c r="D268" s="4" t="s">
        <v>511</v>
      </c>
      <c r="E268" s="1" t="s">
        <v>569</v>
      </c>
      <c r="F268" s="216" t="s">
        <v>570</v>
      </c>
      <c r="G268" s="217" t="s">
        <v>514</v>
      </c>
      <c r="H268" s="205">
        <v>1500000</v>
      </c>
      <c r="I268" s="273" t="s">
        <v>878</v>
      </c>
      <c r="J268" s="4" t="s">
        <v>837</v>
      </c>
      <c r="K268" s="207">
        <v>43833</v>
      </c>
      <c r="L268" s="207">
        <v>43922</v>
      </c>
      <c r="M268" s="4" t="s">
        <v>980</v>
      </c>
      <c r="N268" s="4" t="s">
        <v>895</v>
      </c>
      <c r="O268" s="198"/>
      <c r="P268" s="4" t="s">
        <v>1175</v>
      </c>
      <c r="Q268" s="209">
        <v>1500000</v>
      </c>
      <c r="R268" s="209">
        <f t="shared" si="5"/>
        <v>0</v>
      </c>
    </row>
    <row r="269" spans="1:19" ht="51">
      <c r="B269" s="201" t="s">
        <v>1590</v>
      </c>
      <c r="C269" s="4" t="s">
        <v>867</v>
      </c>
      <c r="D269" s="4" t="s">
        <v>511</v>
      </c>
      <c r="E269" s="1" t="s">
        <v>571</v>
      </c>
      <c r="F269" s="216" t="s">
        <v>570</v>
      </c>
      <c r="G269" s="217" t="s">
        <v>514</v>
      </c>
      <c r="H269" s="205">
        <v>373</v>
      </c>
      <c r="I269" s="273" t="s">
        <v>878</v>
      </c>
      <c r="J269" s="4" t="s">
        <v>834</v>
      </c>
      <c r="K269" s="207">
        <v>43851</v>
      </c>
      <c r="L269" s="207">
        <v>43922</v>
      </c>
      <c r="M269" s="4" t="s">
        <v>980</v>
      </c>
      <c r="N269" s="212" t="s">
        <v>631</v>
      </c>
      <c r="O269" s="198" t="s">
        <v>686</v>
      </c>
      <c r="P269" s="4" t="s">
        <v>1175</v>
      </c>
      <c r="Q269" s="209">
        <v>373</v>
      </c>
      <c r="R269" s="209">
        <f t="shared" si="5"/>
        <v>0</v>
      </c>
    </row>
    <row r="270" spans="1:19" ht="25.5">
      <c r="B270" s="201" t="s">
        <v>1591</v>
      </c>
      <c r="C270" s="4" t="s">
        <v>867</v>
      </c>
      <c r="D270" s="4" t="s">
        <v>511</v>
      </c>
      <c r="E270" s="1" t="s">
        <v>572</v>
      </c>
      <c r="F270" s="212" t="s">
        <v>570</v>
      </c>
      <c r="G270" s="4" t="s">
        <v>1104</v>
      </c>
      <c r="H270" s="205">
        <v>175000</v>
      </c>
      <c r="I270" s="273" t="s">
        <v>878</v>
      </c>
      <c r="J270" s="4" t="s">
        <v>834</v>
      </c>
      <c r="K270" s="207">
        <v>44001</v>
      </c>
      <c r="L270" s="207">
        <v>44075</v>
      </c>
      <c r="M270" s="4" t="s">
        <v>980</v>
      </c>
      <c r="N270" s="218" t="s">
        <v>557</v>
      </c>
      <c r="O270" s="198" t="s">
        <v>686</v>
      </c>
      <c r="P270" s="4" t="s">
        <v>1175</v>
      </c>
      <c r="Q270" s="209">
        <v>175000</v>
      </c>
      <c r="R270" s="209">
        <f t="shared" si="5"/>
        <v>0</v>
      </c>
    </row>
    <row r="271" spans="1:19" ht="25.5">
      <c r="B271" s="201" t="s">
        <v>1592</v>
      </c>
      <c r="C271" s="4" t="s">
        <v>867</v>
      </c>
      <c r="D271" s="4" t="s">
        <v>511</v>
      </c>
      <c r="E271" s="1" t="s">
        <v>576</v>
      </c>
      <c r="F271" s="4" t="s">
        <v>574</v>
      </c>
      <c r="G271" s="4" t="s">
        <v>877</v>
      </c>
      <c r="H271" s="205">
        <v>2225546</v>
      </c>
      <c r="I271" s="273" t="s">
        <v>878</v>
      </c>
      <c r="J271" s="4" t="s">
        <v>837</v>
      </c>
      <c r="K271" s="207">
        <v>43833</v>
      </c>
      <c r="L271" s="207">
        <v>43924</v>
      </c>
      <c r="M271" s="4" t="s">
        <v>980</v>
      </c>
      <c r="N271" s="4">
        <v>2020</v>
      </c>
      <c r="O271" s="198"/>
      <c r="P271" s="4" t="s">
        <v>1175</v>
      </c>
      <c r="Q271" s="209">
        <v>929546</v>
      </c>
      <c r="R271" s="209">
        <f t="shared" si="5"/>
        <v>1296000</v>
      </c>
    </row>
    <row r="272" spans="1:19" ht="25.5">
      <c r="B272" s="201" t="s">
        <v>1593</v>
      </c>
      <c r="C272" s="4" t="s">
        <v>867</v>
      </c>
      <c r="D272" s="4" t="s">
        <v>511</v>
      </c>
      <c r="E272" s="211" t="s">
        <v>573</v>
      </c>
      <c r="F272" s="212" t="s">
        <v>574</v>
      </c>
      <c r="G272" s="212" t="s">
        <v>1102</v>
      </c>
      <c r="H272" s="205">
        <v>29751.599999999999</v>
      </c>
      <c r="I272" s="273" t="s">
        <v>878</v>
      </c>
      <c r="J272" s="4" t="s">
        <v>834</v>
      </c>
      <c r="K272" s="207">
        <v>43833</v>
      </c>
      <c r="L272" s="207">
        <v>43903</v>
      </c>
      <c r="M272" s="4" t="s">
        <v>980</v>
      </c>
      <c r="N272" s="4" t="s">
        <v>892</v>
      </c>
      <c r="O272" s="198" t="s">
        <v>686</v>
      </c>
      <c r="P272" s="4" t="s">
        <v>1175</v>
      </c>
      <c r="Q272" s="209">
        <v>29751.599999999999</v>
      </c>
      <c r="R272" s="209">
        <f t="shared" si="5"/>
        <v>0</v>
      </c>
    </row>
    <row r="273" spans="2:18">
      <c r="B273" s="201" t="s">
        <v>1594</v>
      </c>
      <c r="C273" s="4" t="s">
        <v>867</v>
      </c>
      <c r="D273" s="4" t="s">
        <v>511</v>
      </c>
      <c r="E273" s="1" t="s">
        <v>577</v>
      </c>
      <c r="F273" s="4" t="s">
        <v>578</v>
      </c>
      <c r="G273" s="4" t="s">
        <v>579</v>
      </c>
      <c r="H273" s="205">
        <v>380000</v>
      </c>
      <c r="I273" s="273" t="s">
        <v>878</v>
      </c>
      <c r="J273" s="4" t="s">
        <v>834</v>
      </c>
      <c r="K273" s="207">
        <v>44032</v>
      </c>
      <c r="L273" s="207">
        <v>44104</v>
      </c>
      <c r="M273" s="4" t="s">
        <v>980</v>
      </c>
      <c r="N273" s="4">
        <v>2020</v>
      </c>
      <c r="O273" s="198"/>
      <c r="P273" s="4" t="s">
        <v>1175</v>
      </c>
      <c r="Q273" s="209">
        <v>380000</v>
      </c>
      <c r="R273" s="209">
        <f t="shared" si="5"/>
        <v>0</v>
      </c>
    </row>
    <row r="274" spans="2:18" ht="81.75" customHeight="1">
      <c r="B274" s="201" t="s">
        <v>1595</v>
      </c>
      <c r="C274" s="4" t="s">
        <v>867</v>
      </c>
      <c r="D274" s="4" t="s">
        <v>511</v>
      </c>
      <c r="E274" s="1" t="s">
        <v>580</v>
      </c>
      <c r="F274" s="4" t="s">
        <v>578</v>
      </c>
      <c r="G274" s="4" t="s">
        <v>877</v>
      </c>
      <c r="H274" s="205">
        <v>1012248.4</v>
      </c>
      <c r="I274" s="273" t="s">
        <v>878</v>
      </c>
      <c r="J274" s="4" t="s">
        <v>834</v>
      </c>
      <c r="K274" s="207">
        <v>43833</v>
      </c>
      <c r="L274" s="207">
        <v>43903</v>
      </c>
      <c r="M274" s="4" t="s">
        <v>980</v>
      </c>
      <c r="N274" s="4">
        <v>2020</v>
      </c>
      <c r="O274" s="198"/>
      <c r="P274" s="4" t="s">
        <v>1175</v>
      </c>
      <c r="Q274" s="209">
        <v>1012248.4</v>
      </c>
      <c r="R274" s="209">
        <f t="shared" si="5"/>
        <v>0</v>
      </c>
    </row>
    <row r="275" spans="2:18" ht="25.5">
      <c r="B275" s="201" t="s">
        <v>1596</v>
      </c>
      <c r="C275" s="4" t="s">
        <v>867</v>
      </c>
      <c r="D275" s="3" t="s">
        <v>981</v>
      </c>
      <c r="E275" s="3" t="s">
        <v>982</v>
      </c>
      <c r="F275" s="4" t="s">
        <v>983</v>
      </c>
      <c r="G275" s="4" t="s">
        <v>877</v>
      </c>
      <c r="H275" s="205">
        <v>847000</v>
      </c>
      <c r="I275" s="4" t="s">
        <v>878</v>
      </c>
      <c r="J275" s="4" t="s">
        <v>834</v>
      </c>
      <c r="K275" s="207">
        <v>43850</v>
      </c>
      <c r="L275" s="207">
        <v>43920</v>
      </c>
      <c r="M275" s="4" t="s">
        <v>980</v>
      </c>
      <c r="N275" s="4" t="s">
        <v>984</v>
      </c>
      <c r="O275" s="198"/>
      <c r="P275" s="4" t="s">
        <v>1504</v>
      </c>
      <c r="Q275" s="209">
        <v>647000</v>
      </c>
      <c r="R275" s="209">
        <f t="shared" si="5"/>
        <v>200000</v>
      </c>
    </row>
    <row r="276" spans="2:18" ht="25.5">
      <c r="B276" s="201" t="s">
        <v>1597</v>
      </c>
      <c r="C276" s="4" t="s">
        <v>867</v>
      </c>
      <c r="D276" s="4" t="s">
        <v>511</v>
      </c>
      <c r="E276" s="211" t="s">
        <v>590</v>
      </c>
      <c r="F276" s="212" t="s">
        <v>591</v>
      </c>
      <c r="G276" s="4" t="s">
        <v>1104</v>
      </c>
      <c r="H276" s="205">
        <v>340280</v>
      </c>
      <c r="I276" s="273" t="s">
        <v>878</v>
      </c>
      <c r="J276" s="4" t="s">
        <v>834</v>
      </c>
      <c r="K276" s="207">
        <v>43971</v>
      </c>
      <c r="L276" s="207">
        <v>44044</v>
      </c>
      <c r="M276" s="4" t="s">
        <v>980</v>
      </c>
      <c r="N276" s="218" t="s">
        <v>558</v>
      </c>
      <c r="O276" s="227" t="s">
        <v>692</v>
      </c>
      <c r="P276" s="4" t="s">
        <v>1505</v>
      </c>
      <c r="Q276" s="209">
        <v>340280</v>
      </c>
      <c r="R276" s="209">
        <f t="shared" si="5"/>
        <v>0</v>
      </c>
    </row>
    <row r="277" spans="2:18">
      <c r="B277" s="201" t="s">
        <v>1598</v>
      </c>
      <c r="C277" s="4" t="s">
        <v>867</v>
      </c>
      <c r="D277" s="4" t="s">
        <v>511</v>
      </c>
      <c r="E277" s="1" t="s">
        <v>592</v>
      </c>
      <c r="F277" s="4" t="s">
        <v>591</v>
      </c>
      <c r="G277" s="4" t="s">
        <v>512</v>
      </c>
      <c r="H277" s="205">
        <v>30000</v>
      </c>
      <c r="I277" s="273" t="s">
        <v>878</v>
      </c>
      <c r="J277" s="4" t="s">
        <v>834</v>
      </c>
      <c r="K277" s="207">
        <v>43881</v>
      </c>
      <c r="L277" s="207">
        <v>43951</v>
      </c>
      <c r="M277" s="4" t="s">
        <v>980</v>
      </c>
      <c r="N277" s="4" t="s">
        <v>633</v>
      </c>
      <c r="O277" s="198" t="s">
        <v>692</v>
      </c>
      <c r="P277" s="4" t="s">
        <v>1505</v>
      </c>
      <c r="Q277" s="209">
        <v>30000</v>
      </c>
      <c r="R277" s="209">
        <f t="shared" si="5"/>
        <v>0</v>
      </c>
    </row>
    <row r="278" spans="2:18" ht="25.5">
      <c r="B278" s="201" t="s">
        <v>1599</v>
      </c>
      <c r="C278" s="4" t="s">
        <v>867</v>
      </c>
      <c r="D278" s="4" t="s">
        <v>511</v>
      </c>
      <c r="E278" s="1" t="s">
        <v>593</v>
      </c>
      <c r="F278" s="4" t="s">
        <v>594</v>
      </c>
      <c r="G278" s="193" t="s">
        <v>595</v>
      </c>
      <c r="H278" s="205">
        <v>1664867.57</v>
      </c>
      <c r="I278" s="273" t="s">
        <v>878</v>
      </c>
      <c r="J278" s="4" t="s">
        <v>834</v>
      </c>
      <c r="K278" s="207">
        <v>43851</v>
      </c>
      <c r="L278" s="207">
        <v>43922</v>
      </c>
      <c r="M278" s="4" t="s">
        <v>980</v>
      </c>
      <c r="N278" s="4" t="s">
        <v>1147</v>
      </c>
      <c r="O278" s="198"/>
      <c r="P278" s="4" t="s">
        <v>1505</v>
      </c>
      <c r="Q278" s="209">
        <v>1624867.57</v>
      </c>
      <c r="R278" s="209">
        <f t="shared" si="5"/>
        <v>40000</v>
      </c>
    </row>
    <row r="279" spans="2:18">
      <c r="B279" s="201" t="s">
        <v>1600</v>
      </c>
      <c r="C279" s="4" t="s">
        <v>867</v>
      </c>
      <c r="D279" s="4" t="s">
        <v>511</v>
      </c>
      <c r="E279" s="1" t="s">
        <v>2235</v>
      </c>
      <c r="F279" s="4" t="s">
        <v>596</v>
      </c>
      <c r="G279" s="4" t="s">
        <v>512</v>
      </c>
      <c r="H279" s="205">
        <v>0</v>
      </c>
      <c r="I279" s="273" t="s">
        <v>878</v>
      </c>
      <c r="J279" s="4" t="s">
        <v>837</v>
      </c>
      <c r="K279" s="207">
        <v>43845</v>
      </c>
      <c r="L279" s="207">
        <v>43936</v>
      </c>
      <c r="M279" s="4" t="s">
        <v>980</v>
      </c>
      <c r="N279" s="4" t="s">
        <v>556</v>
      </c>
      <c r="O279" s="198" t="s">
        <v>695</v>
      </c>
      <c r="P279" s="4" t="s">
        <v>1505</v>
      </c>
      <c r="Q279" s="209">
        <v>0</v>
      </c>
      <c r="R279" s="209">
        <f t="shared" si="5"/>
        <v>0</v>
      </c>
    </row>
    <row r="280" spans="2:18" ht="114.75">
      <c r="B280" s="201" t="s">
        <v>1601</v>
      </c>
      <c r="C280" s="4" t="s">
        <v>867</v>
      </c>
      <c r="D280" s="4" t="s">
        <v>511</v>
      </c>
      <c r="E280" s="219" t="s">
        <v>2301</v>
      </c>
      <c r="F280" s="4" t="s">
        <v>596</v>
      </c>
      <c r="G280" s="4" t="s">
        <v>514</v>
      </c>
      <c r="H280" s="205">
        <v>0</v>
      </c>
      <c r="I280" s="273" t="s">
        <v>878</v>
      </c>
      <c r="J280" s="4" t="s">
        <v>837</v>
      </c>
      <c r="K280" s="207">
        <v>43889</v>
      </c>
      <c r="L280" s="207">
        <v>43983</v>
      </c>
      <c r="M280" s="4" t="s">
        <v>980</v>
      </c>
      <c r="N280" s="4" t="s">
        <v>944</v>
      </c>
      <c r="O280" s="198" t="s">
        <v>695</v>
      </c>
      <c r="P280" s="4" t="s">
        <v>1176</v>
      </c>
      <c r="Q280" s="209">
        <v>0</v>
      </c>
      <c r="R280" s="209">
        <f t="shared" si="5"/>
        <v>0</v>
      </c>
    </row>
    <row r="281" spans="2:18" ht="25.5">
      <c r="B281" s="201" t="s">
        <v>1602</v>
      </c>
      <c r="C281" s="4" t="s">
        <v>867</v>
      </c>
      <c r="D281" s="4" t="s">
        <v>511</v>
      </c>
      <c r="E281" s="1" t="s">
        <v>598</v>
      </c>
      <c r="F281" s="4" t="s">
        <v>596</v>
      </c>
      <c r="G281" s="217" t="s">
        <v>514</v>
      </c>
      <c r="H281" s="205">
        <v>30000</v>
      </c>
      <c r="I281" s="273" t="s">
        <v>878</v>
      </c>
      <c r="J281" s="4" t="s">
        <v>834</v>
      </c>
      <c r="K281" s="207">
        <v>43851</v>
      </c>
      <c r="L281" s="207">
        <v>43922</v>
      </c>
      <c r="M281" s="4" t="s">
        <v>980</v>
      </c>
      <c r="N281" s="4" t="s">
        <v>895</v>
      </c>
      <c r="O281" s="198"/>
      <c r="P281" s="4" t="s">
        <v>1176</v>
      </c>
      <c r="Q281" s="209">
        <v>30000</v>
      </c>
      <c r="R281" s="209">
        <f t="shared" si="5"/>
        <v>0</v>
      </c>
    </row>
    <row r="282" spans="2:18">
      <c r="B282" s="201" t="s">
        <v>1603</v>
      </c>
      <c r="C282" s="4" t="s">
        <v>867</v>
      </c>
      <c r="D282" s="4" t="s">
        <v>511</v>
      </c>
      <c r="E282" s="211" t="s">
        <v>601</v>
      </c>
      <c r="F282" s="4" t="s">
        <v>596</v>
      </c>
      <c r="G282" s="4" t="s">
        <v>877</v>
      </c>
      <c r="H282" s="205">
        <v>500000</v>
      </c>
      <c r="I282" s="273" t="s">
        <v>878</v>
      </c>
      <c r="J282" s="4" t="s">
        <v>834</v>
      </c>
      <c r="K282" s="207">
        <v>43833</v>
      </c>
      <c r="L282" s="207">
        <v>43903</v>
      </c>
      <c r="M282" s="4" t="s">
        <v>980</v>
      </c>
      <c r="N282" s="4" t="s">
        <v>556</v>
      </c>
      <c r="O282" s="198"/>
      <c r="P282" s="4" t="s">
        <v>1176</v>
      </c>
      <c r="Q282" s="209">
        <v>500000</v>
      </c>
      <c r="R282" s="209">
        <f t="shared" si="5"/>
        <v>0</v>
      </c>
    </row>
    <row r="283" spans="2:18">
      <c r="B283" s="201" t="s">
        <v>1604</v>
      </c>
      <c r="C283" s="4" t="s">
        <v>867</v>
      </c>
      <c r="D283" s="4" t="s">
        <v>511</v>
      </c>
      <c r="E283" s="1" t="s">
        <v>602</v>
      </c>
      <c r="F283" s="4" t="s">
        <v>603</v>
      </c>
      <c r="G283" s="4" t="s">
        <v>877</v>
      </c>
      <c r="H283" s="205">
        <v>4895146</v>
      </c>
      <c r="I283" s="273" t="s">
        <v>878</v>
      </c>
      <c r="J283" s="4" t="s">
        <v>837</v>
      </c>
      <c r="K283" s="207">
        <v>43833</v>
      </c>
      <c r="L283" s="207">
        <v>43924</v>
      </c>
      <c r="M283" s="4" t="s">
        <v>980</v>
      </c>
      <c r="N283" s="4" t="s">
        <v>634</v>
      </c>
      <c r="O283" s="198"/>
      <c r="P283" s="4" t="s">
        <v>1176</v>
      </c>
      <c r="Q283" s="223">
        <v>4302146</v>
      </c>
      <c r="R283" s="209">
        <f t="shared" si="5"/>
        <v>593000</v>
      </c>
    </row>
    <row r="284" spans="2:18" ht="25.5">
      <c r="B284" s="201" t="s">
        <v>1605</v>
      </c>
      <c r="C284" s="4" t="s">
        <v>867</v>
      </c>
      <c r="D284" s="4" t="s">
        <v>511</v>
      </c>
      <c r="E284" s="211" t="s">
        <v>604</v>
      </c>
      <c r="F284" s="216" t="s">
        <v>605</v>
      </c>
      <c r="G284" s="4" t="s">
        <v>877</v>
      </c>
      <c r="H284" s="205">
        <v>229000</v>
      </c>
      <c r="I284" s="273" t="s">
        <v>878</v>
      </c>
      <c r="J284" s="4" t="s">
        <v>834</v>
      </c>
      <c r="K284" s="207">
        <v>43833</v>
      </c>
      <c r="L284" s="207">
        <v>43903</v>
      </c>
      <c r="M284" s="4" t="s">
        <v>980</v>
      </c>
      <c r="N284" s="4">
        <v>2020</v>
      </c>
      <c r="O284" s="198"/>
      <c r="P284" s="4" t="s">
        <v>1503</v>
      </c>
      <c r="Q284" s="209">
        <v>229000</v>
      </c>
      <c r="R284" s="209">
        <f t="shared" si="5"/>
        <v>0</v>
      </c>
    </row>
    <row r="285" spans="2:18">
      <c r="B285" s="201" t="s">
        <v>1606</v>
      </c>
      <c r="C285" s="4" t="s">
        <v>867</v>
      </c>
      <c r="D285" s="4" t="s">
        <v>511</v>
      </c>
      <c r="E285" s="211" t="s">
        <v>606</v>
      </c>
      <c r="F285" s="193" t="s">
        <v>607</v>
      </c>
      <c r="G285" s="4" t="s">
        <v>877</v>
      </c>
      <c r="H285" s="205">
        <v>335000</v>
      </c>
      <c r="I285" s="273" t="s">
        <v>878</v>
      </c>
      <c r="J285" s="4" t="s">
        <v>834</v>
      </c>
      <c r="K285" s="207">
        <v>43833</v>
      </c>
      <c r="L285" s="207">
        <v>43903</v>
      </c>
      <c r="M285" s="4" t="s">
        <v>980</v>
      </c>
      <c r="N285" s="4">
        <v>2020</v>
      </c>
      <c r="O285" s="198"/>
      <c r="P285" s="4" t="s">
        <v>1503</v>
      </c>
      <c r="Q285" s="209">
        <v>335000</v>
      </c>
      <c r="R285" s="209">
        <f t="shared" si="5"/>
        <v>0</v>
      </c>
    </row>
    <row r="286" spans="2:18" ht="25.5">
      <c r="B286" s="201" t="s">
        <v>1607</v>
      </c>
      <c r="C286" s="4" t="s">
        <v>867</v>
      </c>
      <c r="D286" s="4" t="s">
        <v>511</v>
      </c>
      <c r="E286" s="1" t="s">
        <v>608</v>
      </c>
      <c r="F286" s="4" t="s">
        <v>607</v>
      </c>
      <c r="G286" s="4" t="s">
        <v>512</v>
      </c>
      <c r="H286" s="205">
        <v>60000</v>
      </c>
      <c r="I286" s="273" t="s">
        <v>878</v>
      </c>
      <c r="J286" s="4" t="s">
        <v>834</v>
      </c>
      <c r="K286" s="207">
        <v>43865</v>
      </c>
      <c r="L286" s="207">
        <v>43935</v>
      </c>
      <c r="M286" s="4" t="s">
        <v>980</v>
      </c>
      <c r="N286" s="4" t="s">
        <v>556</v>
      </c>
      <c r="O286" s="198" t="s">
        <v>687</v>
      </c>
      <c r="P286" s="4" t="s">
        <v>1175</v>
      </c>
      <c r="Q286" s="209">
        <v>60000</v>
      </c>
      <c r="R286" s="209">
        <f t="shared" si="5"/>
        <v>0</v>
      </c>
    </row>
    <row r="287" spans="2:18" ht="25.5">
      <c r="B287" s="201" t="s">
        <v>1608</v>
      </c>
      <c r="C287" s="4" t="s">
        <v>867</v>
      </c>
      <c r="D287" s="4" t="s">
        <v>511</v>
      </c>
      <c r="E287" s="1" t="s">
        <v>613</v>
      </c>
      <c r="F287" s="4" t="s">
        <v>612</v>
      </c>
      <c r="G287" s="4" t="s">
        <v>877</v>
      </c>
      <c r="H287" s="205">
        <v>1865340.54</v>
      </c>
      <c r="I287" s="273" t="s">
        <v>878</v>
      </c>
      <c r="J287" s="4" t="s">
        <v>837</v>
      </c>
      <c r="K287" s="207">
        <v>43833</v>
      </c>
      <c r="L287" s="207">
        <v>43924</v>
      </c>
      <c r="M287" s="4" t="s">
        <v>980</v>
      </c>
      <c r="N287" s="4">
        <v>2020</v>
      </c>
      <c r="O287" s="198"/>
      <c r="P287" s="4" t="s">
        <v>1175</v>
      </c>
      <c r="Q287" s="209">
        <v>1655340.54</v>
      </c>
      <c r="R287" s="209">
        <f t="shared" si="5"/>
        <v>210000</v>
      </c>
    </row>
    <row r="288" spans="2:18" ht="38.25">
      <c r="B288" s="201" t="s">
        <v>1609</v>
      </c>
      <c r="C288" s="4" t="s">
        <v>867</v>
      </c>
      <c r="D288" s="4" t="s">
        <v>511</v>
      </c>
      <c r="E288" s="1" t="s">
        <v>611</v>
      </c>
      <c r="F288" s="4" t="s">
        <v>612</v>
      </c>
      <c r="G288" s="212" t="s">
        <v>1102</v>
      </c>
      <c r="H288" s="205">
        <v>10000</v>
      </c>
      <c r="I288" s="273" t="s">
        <v>878</v>
      </c>
      <c r="J288" s="4" t="s">
        <v>834</v>
      </c>
      <c r="K288" s="207">
        <v>43879</v>
      </c>
      <c r="L288" s="207">
        <v>43951</v>
      </c>
      <c r="M288" s="4" t="s">
        <v>980</v>
      </c>
      <c r="N288" s="4" t="s">
        <v>895</v>
      </c>
      <c r="O288" s="198" t="s">
        <v>687</v>
      </c>
      <c r="P288" s="4" t="s">
        <v>1175</v>
      </c>
      <c r="Q288" s="209">
        <v>10000</v>
      </c>
      <c r="R288" s="209">
        <f t="shared" si="5"/>
        <v>0</v>
      </c>
    </row>
    <row r="289" spans="2:18" ht="25.5">
      <c r="B289" s="201" t="s">
        <v>1610</v>
      </c>
      <c r="C289" s="4" t="s">
        <v>867</v>
      </c>
      <c r="D289" s="4" t="s">
        <v>511</v>
      </c>
      <c r="E289" s="1" t="s">
        <v>614</v>
      </c>
      <c r="F289" s="4" t="s">
        <v>615</v>
      </c>
      <c r="G289" s="4" t="s">
        <v>877</v>
      </c>
      <c r="H289" s="205">
        <v>1683000</v>
      </c>
      <c r="I289" s="273" t="s">
        <v>878</v>
      </c>
      <c r="J289" s="4" t="s">
        <v>834</v>
      </c>
      <c r="K289" s="207">
        <v>43833</v>
      </c>
      <c r="L289" s="207">
        <v>43903</v>
      </c>
      <c r="M289" s="4" t="s">
        <v>980</v>
      </c>
      <c r="N289" s="4">
        <v>2020</v>
      </c>
      <c r="O289" s="198"/>
      <c r="P289" s="4" t="s">
        <v>1175</v>
      </c>
      <c r="Q289" s="209">
        <v>1540000</v>
      </c>
      <c r="R289" s="209">
        <f t="shared" si="5"/>
        <v>143000</v>
      </c>
    </row>
    <row r="290" spans="2:18">
      <c r="B290" s="201" t="s">
        <v>1611</v>
      </c>
      <c r="C290" s="4" t="s">
        <v>867</v>
      </c>
      <c r="D290" s="4" t="s">
        <v>511</v>
      </c>
      <c r="E290" s="211" t="s">
        <v>616</v>
      </c>
      <c r="F290" s="212" t="s">
        <v>617</v>
      </c>
      <c r="G290" s="4" t="s">
        <v>1104</v>
      </c>
      <c r="H290" s="205">
        <v>125000</v>
      </c>
      <c r="I290" s="273" t="s">
        <v>878</v>
      </c>
      <c r="J290" s="4" t="s">
        <v>834</v>
      </c>
      <c r="K290" s="207">
        <v>43833</v>
      </c>
      <c r="L290" s="207">
        <v>43903</v>
      </c>
      <c r="M290" s="4" t="s">
        <v>980</v>
      </c>
      <c r="N290" s="218" t="s">
        <v>979</v>
      </c>
      <c r="O290" s="227" t="s">
        <v>688</v>
      </c>
      <c r="P290" s="4" t="s">
        <v>1175</v>
      </c>
      <c r="Q290" s="209">
        <v>125000</v>
      </c>
      <c r="R290" s="209">
        <f t="shared" si="5"/>
        <v>0</v>
      </c>
    </row>
    <row r="291" spans="2:18" ht="38.25">
      <c r="B291" s="201" t="s">
        <v>1612</v>
      </c>
      <c r="C291" s="4" t="s">
        <v>867</v>
      </c>
      <c r="D291" s="4" t="s">
        <v>511</v>
      </c>
      <c r="E291" s="211" t="s">
        <v>618</v>
      </c>
      <c r="F291" s="4" t="s">
        <v>617</v>
      </c>
      <c r="G291" s="4" t="s">
        <v>1104</v>
      </c>
      <c r="H291" s="205">
        <v>50000</v>
      </c>
      <c r="I291" s="273" t="s">
        <v>878</v>
      </c>
      <c r="J291" s="4" t="s">
        <v>834</v>
      </c>
      <c r="K291" s="207">
        <v>43879</v>
      </c>
      <c r="L291" s="207">
        <v>43952</v>
      </c>
      <c r="M291" s="4" t="s">
        <v>980</v>
      </c>
      <c r="N291" s="218" t="s">
        <v>1018</v>
      </c>
      <c r="O291" s="198" t="s">
        <v>687</v>
      </c>
      <c r="P291" s="4" t="s">
        <v>1175</v>
      </c>
      <c r="Q291" s="209">
        <v>50000</v>
      </c>
      <c r="R291" s="209">
        <f t="shared" si="5"/>
        <v>0</v>
      </c>
    </row>
    <row r="292" spans="2:18">
      <c r="B292" s="201" t="s">
        <v>1613</v>
      </c>
      <c r="C292" s="4" t="s">
        <v>867</v>
      </c>
      <c r="D292" s="4" t="s">
        <v>511</v>
      </c>
      <c r="E292" s="1" t="s">
        <v>619</v>
      </c>
      <c r="F292" s="4" t="s">
        <v>617</v>
      </c>
      <c r="G292" s="4" t="s">
        <v>512</v>
      </c>
      <c r="H292" s="205">
        <v>120000</v>
      </c>
      <c r="I292" s="273" t="s">
        <v>878</v>
      </c>
      <c r="J292" s="4" t="s">
        <v>834</v>
      </c>
      <c r="K292" s="207">
        <v>43833</v>
      </c>
      <c r="L292" s="207">
        <v>43903</v>
      </c>
      <c r="M292" s="4" t="s">
        <v>980</v>
      </c>
      <c r="N292" s="4">
        <v>2020</v>
      </c>
      <c r="O292" s="198" t="s">
        <v>688</v>
      </c>
      <c r="P292" s="4" t="s">
        <v>1175</v>
      </c>
      <c r="Q292" s="209">
        <v>120000</v>
      </c>
      <c r="R292" s="209">
        <f t="shared" si="5"/>
        <v>0</v>
      </c>
    </row>
    <row r="293" spans="2:18" ht="38.25">
      <c r="B293" s="201" t="s">
        <v>1614</v>
      </c>
      <c r="C293" s="4" t="s">
        <v>867</v>
      </c>
      <c r="D293" s="4" t="s">
        <v>511</v>
      </c>
      <c r="E293" s="1" t="s">
        <v>620</v>
      </c>
      <c r="F293" s="4" t="s">
        <v>617</v>
      </c>
      <c r="G293" s="217" t="s">
        <v>514</v>
      </c>
      <c r="H293" s="205">
        <v>75000</v>
      </c>
      <c r="I293" s="273" t="s">
        <v>878</v>
      </c>
      <c r="J293" s="4" t="s">
        <v>834</v>
      </c>
      <c r="K293" s="207">
        <v>43910</v>
      </c>
      <c r="L293" s="207">
        <v>43983</v>
      </c>
      <c r="M293" s="4" t="s">
        <v>980</v>
      </c>
      <c r="N293" s="4" t="s">
        <v>944</v>
      </c>
      <c r="O293" s="198" t="s">
        <v>687</v>
      </c>
      <c r="P293" s="4" t="s">
        <v>1175</v>
      </c>
      <c r="Q293" s="209">
        <v>0</v>
      </c>
      <c r="R293" s="209">
        <f t="shared" si="5"/>
        <v>75000</v>
      </c>
    </row>
    <row r="294" spans="2:18" ht="25.5">
      <c r="B294" s="201" t="s">
        <v>1615</v>
      </c>
      <c r="C294" s="4" t="s">
        <v>867</v>
      </c>
      <c r="D294" s="4" t="s">
        <v>511</v>
      </c>
      <c r="E294" s="1" t="s">
        <v>621</v>
      </c>
      <c r="F294" s="4" t="s">
        <v>622</v>
      </c>
      <c r="G294" s="217" t="s">
        <v>589</v>
      </c>
      <c r="H294" s="205">
        <v>0</v>
      </c>
      <c r="I294" s="273" t="s">
        <v>878</v>
      </c>
      <c r="J294" s="4" t="s">
        <v>834</v>
      </c>
      <c r="K294" s="207">
        <v>43833</v>
      </c>
      <c r="L294" s="207">
        <v>43903</v>
      </c>
      <c r="M294" s="4" t="s">
        <v>980</v>
      </c>
      <c r="N294" s="4" t="s">
        <v>892</v>
      </c>
      <c r="O294" s="198" t="s">
        <v>689</v>
      </c>
      <c r="P294" s="4" t="s">
        <v>1175</v>
      </c>
      <c r="Q294" s="209">
        <v>0</v>
      </c>
      <c r="R294" s="209">
        <f t="shared" si="5"/>
        <v>0</v>
      </c>
    </row>
    <row r="295" spans="2:18" ht="38.25">
      <c r="B295" s="201" t="s">
        <v>1616</v>
      </c>
      <c r="C295" s="4" t="s">
        <v>867</v>
      </c>
      <c r="D295" s="4" t="s">
        <v>511</v>
      </c>
      <c r="E295" s="1" t="s">
        <v>623</v>
      </c>
      <c r="F295" s="4" t="s">
        <v>624</v>
      </c>
      <c r="G295" s="4" t="s">
        <v>877</v>
      </c>
      <c r="H295" s="205">
        <v>169000</v>
      </c>
      <c r="I295" s="273" t="s">
        <v>878</v>
      </c>
      <c r="J295" s="4" t="s">
        <v>834</v>
      </c>
      <c r="K295" s="207">
        <v>43850</v>
      </c>
      <c r="L295" s="207">
        <v>43921</v>
      </c>
      <c r="M295" s="4" t="s">
        <v>980</v>
      </c>
      <c r="N295" s="4" t="s">
        <v>633</v>
      </c>
      <c r="O295" s="198" t="s">
        <v>1948</v>
      </c>
      <c r="P295" s="4" t="s">
        <v>1736</v>
      </c>
      <c r="Q295" s="209">
        <v>19000</v>
      </c>
      <c r="R295" s="209">
        <f t="shared" si="5"/>
        <v>150000</v>
      </c>
    </row>
    <row r="296" spans="2:18">
      <c r="B296" s="201" t="s">
        <v>1617</v>
      </c>
      <c r="C296" s="4" t="s">
        <v>867</v>
      </c>
      <c r="D296" s="4" t="s">
        <v>511</v>
      </c>
      <c r="E296" s="1" t="s">
        <v>625</v>
      </c>
      <c r="F296" s="4" t="s">
        <v>626</v>
      </c>
      <c r="G296" s="4" t="s">
        <v>627</v>
      </c>
      <c r="H296" s="205">
        <v>995000</v>
      </c>
      <c r="I296" s="273" t="s">
        <v>878</v>
      </c>
      <c r="J296" s="4" t="s">
        <v>834</v>
      </c>
      <c r="K296" s="207">
        <v>43851</v>
      </c>
      <c r="L296" s="207">
        <v>43922</v>
      </c>
      <c r="M296" s="4" t="s">
        <v>980</v>
      </c>
      <c r="N296" s="223" t="s">
        <v>635</v>
      </c>
      <c r="O296" s="198"/>
      <c r="P296" s="4" t="s">
        <v>1174</v>
      </c>
      <c r="Q296" s="209">
        <v>995000</v>
      </c>
      <c r="R296" s="209">
        <f t="shared" si="5"/>
        <v>0</v>
      </c>
    </row>
    <row r="297" spans="2:18" ht="25.5">
      <c r="B297" s="201" t="s">
        <v>1618</v>
      </c>
      <c r="C297" s="4" t="s">
        <v>867</v>
      </c>
      <c r="D297" s="3" t="s">
        <v>916</v>
      </c>
      <c r="E297" s="3" t="s">
        <v>406</v>
      </c>
      <c r="F297" s="4" t="s">
        <v>407</v>
      </c>
      <c r="G297" s="4" t="s">
        <v>877</v>
      </c>
      <c r="H297" s="205">
        <v>19435</v>
      </c>
      <c r="I297" s="274" t="s">
        <v>878</v>
      </c>
      <c r="J297" s="4" t="s">
        <v>915</v>
      </c>
      <c r="K297" s="4" t="s">
        <v>1144</v>
      </c>
      <c r="L297" s="4" t="s">
        <v>1144</v>
      </c>
      <c r="M297" s="4" t="s">
        <v>912</v>
      </c>
      <c r="N297" s="4" t="s">
        <v>436</v>
      </c>
      <c r="O297" s="198" t="s">
        <v>911</v>
      </c>
      <c r="P297" s="250" t="s">
        <v>1505</v>
      </c>
      <c r="Q297" s="209">
        <v>19435</v>
      </c>
      <c r="R297" s="209">
        <f t="shared" si="5"/>
        <v>0</v>
      </c>
    </row>
    <row r="298" spans="2:18" ht="25.5">
      <c r="B298" s="201" t="s">
        <v>1619</v>
      </c>
      <c r="C298" s="250" t="s">
        <v>867</v>
      </c>
      <c r="D298" s="3" t="s">
        <v>920</v>
      </c>
      <c r="E298" s="294" t="s">
        <v>922</v>
      </c>
      <c r="F298" s="250" t="s">
        <v>921</v>
      </c>
      <c r="G298" s="250" t="s">
        <v>877</v>
      </c>
      <c r="H298" s="234">
        <v>10000</v>
      </c>
      <c r="I298" s="250" t="s">
        <v>878</v>
      </c>
      <c r="J298" s="4" t="s">
        <v>915</v>
      </c>
      <c r="K298" s="4" t="s">
        <v>910</v>
      </c>
      <c r="L298" s="4" t="s">
        <v>910</v>
      </c>
      <c r="M298" s="4" t="s">
        <v>912</v>
      </c>
      <c r="N298" s="4" t="s">
        <v>910</v>
      </c>
      <c r="O298" s="198" t="s">
        <v>911</v>
      </c>
      <c r="P298" s="250" t="s">
        <v>1505</v>
      </c>
      <c r="Q298" s="209">
        <v>10000</v>
      </c>
      <c r="R298" s="209">
        <f t="shared" si="5"/>
        <v>0</v>
      </c>
    </row>
    <row r="299" spans="2:18" ht="25.5">
      <c r="B299" s="201" t="s">
        <v>1620</v>
      </c>
      <c r="C299" s="4" t="s">
        <v>867</v>
      </c>
      <c r="D299" s="4" t="s">
        <v>1117</v>
      </c>
      <c r="E299" s="3" t="s">
        <v>1159</v>
      </c>
      <c r="F299" s="4" t="s">
        <v>1160</v>
      </c>
      <c r="G299" s="4" t="s">
        <v>877</v>
      </c>
      <c r="H299" s="205">
        <v>35000</v>
      </c>
      <c r="I299" s="273" t="s">
        <v>878</v>
      </c>
      <c r="J299" s="4" t="s">
        <v>834</v>
      </c>
      <c r="K299" s="207">
        <v>44166</v>
      </c>
      <c r="L299" s="207" t="s">
        <v>1864</v>
      </c>
      <c r="M299" s="4" t="s">
        <v>980</v>
      </c>
      <c r="N299" s="4" t="s">
        <v>1165</v>
      </c>
      <c r="O299" s="198"/>
      <c r="P299" s="4" t="s">
        <v>1505</v>
      </c>
      <c r="Q299" s="209">
        <v>35000</v>
      </c>
      <c r="R299" s="209">
        <f t="shared" si="5"/>
        <v>0</v>
      </c>
    </row>
    <row r="300" spans="2:18" ht="51">
      <c r="B300" s="201" t="s">
        <v>1621</v>
      </c>
      <c r="C300" s="4" t="s">
        <v>867</v>
      </c>
      <c r="D300" s="3" t="s">
        <v>868</v>
      </c>
      <c r="E300" s="3" t="s">
        <v>865</v>
      </c>
      <c r="F300" s="4" t="s">
        <v>876</v>
      </c>
      <c r="G300" s="4" t="s">
        <v>877</v>
      </c>
      <c r="H300" s="205">
        <v>147227.6</v>
      </c>
      <c r="I300" s="4" t="s">
        <v>878</v>
      </c>
      <c r="J300" s="4" t="s">
        <v>834</v>
      </c>
      <c r="K300" s="207">
        <v>43938</v>
      </c>
      <c r="L300" s="207">
        <v>44012</v>
      </c>
      <c r="M300" s="4" t="s">
        <v>980</v>
      </c>
      <c r="N300" s="4" t="s">
        <v>879</v>
      </c>
      <c r="O300" s="198"/>
      <c r="P300" s="4" t="s">
        <v>1736</v>
      </c>
      <c r="Q300" s="209">
        <v>147227.6</v>
      </c>
      <c r="R300" s="209">
        <f t="shared" si="5"/>
        <v>0</v>
      </c>
    </row>
    <row r="301" spans="2:18" ht="38.25">
      <c r="B301" s="201" t="s">
        <v>1622</v>
      </c>
      <c r="C301" s="4" t="s">
        <v>867</v>
      </c>
      <c r="D301" s="4" t="s">
        <v>511</v>
      </c>
      <c r="E301" s="1" t="s">
        <v>628</v>
      </c>
      <c r="F301" s="4" t="s">
        <v>629</v>
      </c>
      <c r="G301" s="4" t="s">
        <v>1104</v>
      </c>
      <c r="H301" s="205">
        <v>300000</v>
      </c>
      <c r="I301" s="273" t="s">
        <v>878</v>
      </c>
      <c r="J301" s="4" t="s">
        <v>834</v>
      </c>
      <c r="K301" s="207">
        <v>43881</v>
      </c>
      <c r="L301" s="207">
        <v>43952</v>
      </c>
      <c r="M301" s="4" t="s">
        <v>980</v>
      </c>
      <c r="N301" s="218" t="s">
        <v>1018</v>
      </c>
      <c r="O301" s="198" t="s">
        <v>689</v>
      </c>
      <c r="P301" s="4" t="s">
        <v>1505</v>
      </c>
      <c r="Q301" s="209">
        <v>300000</v>
      </c>
      <c r="R301" s="209">
        <f t="shared" si="5"/>
        <v>0</v>
      </c>
    </row>
    <row r="302" spans="2:18" ht="63.75">
      <c r="B302" s="201" t="s">
        <v>1623</v>
      </c>
      <c r="C302" s="4" t="s">
        <v>867</v>
      </c>
      <c r="D302" s="3" t="s">
        <v>1079</v>
      </c>
      <c r="E302" s="1" t="s">
        <v>1093</v>
      </c>
      <c r="F302" s="4" t="s">
        <v>1094</v>
      </c>
      <c r="G302" s="4" t="s">
        <v>877</v>
      </c>
      <c r="H302" s="205">
        <v>248500</v>
      </c>
      <c r="I302" s="4" t="s">
        <v>878</v>
      </c>
      <c r="J302" s="4" t="s">
        <v>837</v>
      </c>
      <c r="K302" s="207">
        <v>43903</v>
      </c>
      <c r="L302" s="207">
        <v>43997</v>
      </c>
      <c r="M302" s="4" t="s">
        <v>980</v>
      </c>
      <c r="N302" s="4" t="s">
        <v>944</v>
      </c>
      <c r="O302" s="198" t="s">
        <v>1111</v>
      </c>
      <c r="P302" s="4" t="s">
        <v>1736</v>
      </c>
      <c r="Q302" s="209">
        <v>124250</v>
      </c>
      <c r="R302" s="209">
        <f t="shared" si="5"/>
        <v>124250</v>
      </c>
    </row>
    <row r="303" spans="2:18" ht="89.25">
      <c r="B303" s="201" t="s">
        <v>1624</v>
      </c>
      <c r="C303" s="4" t="s">
        <v>867</v>
      </c>
      <c r="D303" s="3" t="s">
        <v>1079</v>
      </c>
      <c r="E303" s="1" t="s">
        <v>1095</v>
      </c>
      <c r="F303" s="4" t="s">
        <v>1094</v>
      </c>
      <c r="G303" s="4" t="s">
        <v>877</v>
      </c>
      <c r="H303" s="205">
        <v>903000</v>
      </c>
      <c r="I303" s="4" t="s">
        <v>878</v>
      </c>
      <c r="J303" s="4" t="s">
        <v>837</v>
      </c>
      <c r="K303" s="207">
        <v>43903</v>
      </c>
      <c r="L303" s="207">
        <v>43997</v>
      </c>
      <c r="M303" s="4" t="s">
        <v>980</v>
      </c>
      <c r="N303" s="4" t="s">
        <v>944</v>
      </c>
      <c r="O303" s="198" t="s">
        <v>1111</v>
      </c>
      <c r="P303" s="4" t="s">
        <v>1736</v>
      </c>
      <c r="Q303" s="209">
        <v>525000</v>
      </c>
      <c r="R303" s="209">
        <f t="shared" si="5"/>
        <v>378000</v>
      </c>
    </row>
    <row r="304" spans="2:18" ht="76.5">
      <c r="B304" s="201" t="s">
        <v>1625</v>
      </c>
      <c r="C304" s="4" t="s">
        <v>867</v>
      </c>
      <c r="D304" s="3" t="s">
        <v>1079</v>
      </c>
      <c r="E304" s="1" t="s">
        <v>1096</v>
      </c>
      <c r="F304" s="4" t="s">
        <v>1094</v>
      </c>
      <c r="G304" s="4" t="s">
        <v>877</v>
      </c>
      <c r="H304" s="205">
        <v>180000</v>
      </c>
      <c r="I304" s="4" t="s">
        <v>878</v>
      </c>
      <c r="J304" s="4" t="s">
        <v>837</v>
      </c>
      <c r="K304" s="207">
        <v>43892</v>
      </c>
      <c r="L304" s="207">
        <v>43982</v>
      </c>
      <c r="M304" s="4" t="s">
        <v>980</v>
      </c>
      <c r="N304" s="4" t="s">
        <v>944</v>
      </c>
      <c r="O304" s="198" t="s">
        <v>1111</v>
      </c>
      <c r="P304" s="4" t="s">
        <v>1736</v>
      </c>
      <c r="Q304" s="209">
        <v>100000</v>
      </c>
      <c r="R304" s="209">
        <f t="shared" si="5"/>
        <v>80000</v>
      </c>
    </row>
    <row r="305" spans="2:19" ht="63.75">
      <c r="B305" s="201" t="s">
        <v>1626</v>
      </c>
      <c r="C305" s="4" t="s">
        <v>867</v>
      </c>
      <c r="D305" s="3" t="s">
        <v>1079</v>
      </c>
      <c r="E305" s="1" t="s">
        <v>1097</v>
      </c>
      <c r="F305" s="4" t="s">
        <v>1094</v>
      </c>
      <c r="G305" s="4" t="s">
        <v>877</v>
      </c>
      <c r="H305" s="205">
        <v>750000</v>
      </c>
      <c r="I305" s="4" t="s">
        <v>878</v>
      </c>
      <c r="J305" s="4" t="s">
        <v>837</v>
      </c>
      <c r="K305" s="207">
        <v>43920</v>
      </c>
      <c r="L305" s="207">
        <v>44012</v>
      </c>
      <c r="M305" s="4" t="s">
        <v>980</v>
      </c>
      <c r="N305" s="4" t="s">
        <v>944</v>
      </c>
      <c r="O305" s="198" t="s">
        <v>1111</v>
      </c>
      <c r="P305" s="4" t="s">
        <v>1736</v>
      </c>
      <c r="Q305" s="209">
        <v>375000</v>
      </c>
      <c r="R305" s="209">
        <f t="shared" si="5"/>
        <v>375000</v>
      </c>
    </row>
    <row r="306" spans="2:19" ht="76.5">
      <c r="B306" s="201" t="s">
        <v>1627</v>
      </c>
      <c r="C306" s="4" t="s">
        <v>867</v>
      </c>
      <c r="D306" s="3" t="s">
        <v>1079</v>
      </c>
      <c r="E306" s="1" t="s">
        <v>1098</v>
      </c>
      <c r="F306" s="4" t="s">
        <v>1094</v>
      </c>
      <c r="G306" s="4" t="s">
        <v>877</v>
      </c>
      <c r="H306" s="205">
        <v>200000</v>
      </c>
      <c r="I306" s="4" t="s">
        <v>878</v>
      </c>
      <c r="J306" s="4" t="s">
        <v>837</v>
      </c>
      <c r="K306" s="207">
        <v>43982</v>
      </c>
      <c r="L306" s="207">
        <v>44074</v>
      </c>
      <c r="M306" s="4" t="s">
        <v>980</v>
      </c>
      <c r="N306" s="4" t="s">
        <v>899</v>
      </c>
      <c r="O306" s="198" t="s">
        <v>1111</v>
      </c>
      <c r="P306" s="4" t="s">
        <v>1736</v>
      </c>
      <c r="Q306" s="209">
        <v>100000</v>
      </c>
      <c r="R306" s="209">
        <f t="shared" si="5"/>
        <v>100000</v>
      </c>
    </row>
    <row r="307" spans="2:19" ht="38.25">
      <c r="B307" s="201" t="s">
        <v>1628</v>
      </c>
      <c r="C307" s="4" t="s">
        <v>867</v>
      </c>
      <c r="D307" s="3" t="s">
        <v>676</v>
      </c>
      <c r="E307" s="228" t="s">
        <v>674</v>
      </c>
      <c r="F307" s="4" t="s">
        <v>1094</v>
      </c>
      <c r="G307" s="4" t="s">
        <v>877</v>
      </c>
      <c r="H307" s="205">
        <v>655000</v>
      </c>
      <c r="I307" s="4" t="s">
        <v>878</v>
      </c>
      <c r="J307" s="4" t="s">
        <v>834</v>
      </c>
      <c r="K307" s="207">
        <v>43833</v>
      </c>
      <c r="L307" s="207">
        <v>43903</v>
      </c>
      <c r="M307" s="4" t="s">
        <v>980</v>
      </c>
      <c r="N307" s="295" t="s">
        <v>415</v>
      </c>
      <c r="O307" s="198"/>
      <c r="P307" s="4" t="s">
        <v>1736</v>
      </c>
      <c r="Q307" s="209">
        <v>0</v>
      </c>
      <c r="R307" s="209">
        <f t="shared" si="5"/>
        <v>655000</v>
      </c>
    </row>
    <row r="308" spans="2:19" ht="76.5">
      <c r="B308" s="201" t="s">
        <v>1629</v>
      </c>
      <c r="C308" s="4" t="s">
        <v>867</v>
      </c>
      <c r="D308" s="3" t="s">
        <v>1079</v>
      </c>
      <c r="E308" s="1" t="s">
        <v>1089</v>
      </c>
      <c r="F308" s="4" t="s">
        <v>1090</v>
      </c>
      <c r="G308" s="4" t="s">
        <v>877</v>
      </c>
      <c r="H308" s="205">
        <v>90000</v>
      </c>
      <c r="I308" s="4" t="s">
        <v>878</v>
      </c>
      <c r="J308" s="4" t="s">
        <v>834</v>
      </c>
      <c r="K308" s="207">
        <v>43879</v>
      </c>
      <c r="L308" s="207">
        <v>43951</v>
      </c>
      <c r="M308" s="4" t="s">
        <v>980</v>
      </c>
      <c r="N308" s="4" t="s">
        <v>895</v>
      </c>
      <c r="O308" s="198" t="s">
        <v>1110</v>
      </c>
      <c r="P308" s="4" t="s">
        <v>1736</v>
      </c>
      <c r="Q308" s="209">
        <v>90000</v>
      </c>
      <c r="R308" s="209">
        <f t="shared" si="5"/>
        <v>0</v>
      </c>
    </row>
    <row r="309" spans="2:19" ht="51">
      <c r="B309" s="201" t="s">
        <v>1630</v>
      </c>
      <c r="C309" s="4" t="s">
        <v>867</v>
      </c>
      <c r="D309" s="3" t="s">
        <v>1079</v>
      </c>
      <c r="E309" s="1" t="s">
        <v>1101</v>
      </c>
      <c r="F309" s="4" t="s">
        <v>1090</v>
      </c>
      <c r="G309" s="4" t="s">
        <v>1102</v>
      </c>
      <c r="H309" s="205">
        <v>20000</v>
      </c>
      <c r="I309" s="4" t="s">
        <v>878</v>
      </c>
      <c r="J309" s="4" t="s">
        <v>834</v>
      </c>
      <c r="K309" s="207">
        <v>43910</v>
      </c>
      <c r="L309" s="207">
        <v>43982</v>
      </c>
      <c r="M309" s="4" t="s">
        <v>980</v>
      </c>
      <c r="N309" s="4" t="s">
        <v>895</v>
      </c>
      <c r="O309" s="198" t="s">
        <v>1110</v>
      </c>
      <c r="P309" s="4" t="s">
        <v>1736</v>
      </c>
      <c r="Q309" s="209">
        <v>20000</v>
      </c>
      <c r="R309" s="209">
        <f t="shared" si="5"/>
        <v>0</v>
      </c>
    </row>
    <row r="310" spans="2:19" ht="38.25">
      <c r="B310" s="201" t="s">
        <v>1631</v>
      </c>
      <c r="C310" s="4" t="s">
        <v>867</v>
      </c>
      <c r="D310" s="3" t="s">
        <v>1079</v>
      </c>
      <c r="E310" s="1" t="s">
        <v>1103</v>
      </c>
      <c r="F310" s="4" t="s">
        <v>1090</v>
      </c>
      <c r="G310" s="4" t="s">
        <v>1104</v>
      </c>
      <c r="H310" s="205">
        <v>30000</v>
      </c>
      <c r="I310" s="4" t="s">
        <v>878</v>
      </c>
      <c r="J310" s="4" t="s">
        <v>834</v>
      </c>
      <c r="K310" s="207">
        <v>43910</v>
      </c>
      <c r="L310" s="207">
        <v>43982</v>
      </c>
      <c r="M310" s="4" t="s">
        <v>980</v>
      </c>
      <c r="N310" s="4" t="s">
        <v>895</v>
      </c>
      <c r="O310" s="198" t="s">
        <v>1110</v>
      </c>
      <c r="P310" s="4" t="s">
        <v>1736</v>
      </c>
      <c r="Q310" s="209">
        <v>30000</v>
      </c>
      <c r="R310" s="209">
        <f t="shared" si="5"/>
        <v>0</v>
      </c>
    </row>
    <row r="311" spans="2:19" ht="38.25">
      <c r="B311" s="201" t="s">
        <v>1632</v>
      </c>
      <c r="C311" s="4" t="s">
        <v>867</v>
      </c>
      <c r="D311" s="3" t="s">
        <v>1079</v>
      </c>
      <c r="E311" s="1" t="s">
        <v>1752</v>
      </c>
      <c r="F311" s="4" t="s">
        <v>1090</v>
      </c>
      <c r="G311" s="4" t="s">
        <v>1102</v>
      </c>
      <c r="H311" s="205">
        <v>20000</v>
      </c>
      <c r="I311" s="4" t="s">
        <v>878</v>
      </c>
      <c r="J311" s="4" t="s">
        <v>834</v>
      </c>
      <c r="K311" s="207">
        <v>43833</v>
      </c>
      <c r="L311" s="207">
        <v>43903</v>
      </c>
      <c r="M311" s="4" t="s">
        <v>980</v>
      </c>
      <c r="N311" s="8">
        <v>43889</v>
      </c>
      <c r="O311" s="198" t="s">
        <v>1110</v>
      </c>
      <c r="P311" s="4" t="s">
        <v>1736</v>
      </c>
      <c r="Q311" s="209">
        <v>20000</v>
      </c>
      <c r="R311" s="209">
        <f t="shared" si="5"/>
        <v>0</v>
      </c>
    </row>
    <row r="312" spans="2:19" ht="38.25">
      <c r="B312" s="201" t="s">
        <v>1633</v>
      </c>
      <c r="C312" s="4" t="s">
        <v>867</v>
      </c>
      <c r="D312" s="3" t="s">
        <v>1079</v>
      </c>
      <c r="E312" s="1" t="s">
        <v>1105</v>
      </c>
      <c r="F312" s="4" t="s">
        <v>1106</v>
      </c>
      <c r="G312" s="4" t="s">
        <v>877</v>
      </c>
      <c r="H312" s="205">
        <v>150000</v>
      </c>
      <c r="I312" s="4" t="s">
        <v>878</v>
      </c>
      <c r="J312" s="4" t="s">
        <v>834</v>
      </c>
      <c r="K312" s="207">
        <v>44063</v>
      </c>
      <c r="L312" s="207">
        <v>44134</v>
      </c>
      <c r="M312" s="4" t="s">
        <v>980</v>
      </c>
      <c r="N312" s="4" t="s">
        <v>899</v>
      </c>
      <c r="O312" s="198"/>
      <c r="P312" s="4" t="s">
        <v>1736</v>
      </c>
      <c r="Q312" s="209">
        <v>150000</v>
      </c>
      <c r="R312" s="209">
        <f t="shared" si="5"/>
        <v>0</v>
      </c>
    </row>
    <row r="313" spans="2:19" ht="114.75">
      <c r="B313" s="201" t="s">
        <v>1634</v>
      </c>
      <c r="C313" s="4" t="s">
        <v>867</v>
      </c>
      <c r="D313" s="3" t="s">
        <v>1079</v>
      </c>
      <c r="E313" s="1" t="s">
        <v>1099</v>
      </c>
      <c r="F313" s="4" t="s">
        <v>1100</v>
      </c>
      <c r="G313" s="4" t="s">
        <v>877</v>
      </c>
      <c r="H313" s="205">
        <v>300000</v>
      </c>
      <c r="I313" s="4" t="s">
        <v>878</v>
      </c>
      <c r="J313" s="4" t="s">
        <v>834</v>
      </c>
      <c r="K313" s="207">
        <v>44032</v>
      </c>
      <c r="L313" s="207">
        <v>44104</v>
      </c>
      <c r="M313" s="4" t="s">
        <v>980</v>
      </c>
      <c r="N313" s="4" t="s">
        <v>899</v>
      </c>
      <c r="O313" s="198"/>
      <c r="P313" s="4" t="s">
        <v>1736</v>
      </c>
      <c r="Q313" s="209">
        <v>150000</v>
      </c>
      <c r="R313" s="209">
        <f t="shared" si="5"/>
        <v>150000</v>
      </c>
    </row>
    <row r="314" spans="2:19" ht="25.5">
      <c r="B314" s="201" t="s">
        <v>1635</v>
      </c>
      <c r="C314" s="4" t="s">
        <v>867</v>
      </c>
      <c r="D314" s="3" t="s">
        <v>676</v>
      </c>
      <c r="E314" s="228" t="s">
        <v>675</v>
      </c>
      <c r="F314" s="4" t="s">
        <v>673</v>
      </c>
      <c r="G314" s="4" t="s">
        <v>877</v>
      </c>
      <c r="H314" s="205">
        <v>250000</v>
      </c>
      <c r="I314" s="4" t="s">
        <v>878</v>
      </c>
      <c r="J314" s="4" t="s">
        <v>834</v>
      </c>
      <c r="K314" s="207">
        <v>43833</v>
      </c>
      <c r="L314" s="207">
        <v>43903</v>
      </c>
      <c r="M314" s="4" t="s">
        <v>980</v>
      </c>
      <c r="N314" s="295" t="s">
        <v>678</v>
      </c>
      <c r="O314" s="198"/>
      <c r="P314" s="4" t="s">
        <v>1736</v>
      </c>
      <c r="Q314" s="209">
        <v>0</v>
      </c>
      <c r="R314" s="209">
        <f t="shared" si="5"/>
        <v>250000</v>
      </c>
    </row>
    <row r="315" spans="2:19" ht="51">
      <c r="B315" s="201" t="s">
        <v>1636</v>
      </c>
      <c r="C315" s="4" t="s">
        <v>867</v>
      </c>
      <c r="D315" s="3" t="s">
        <v>1079</v>
      </c>
      <c r="E315" s="1" t="s">
        <v>1084</v>
      </c>
      <c r="F315" s="4" t="s">
        <v>948</v>
      </c>
      <c r="G315" s="4" t="s">
        <v>877</v>
      </c>
      <c r="H315" s="205">
        <v>150000</v>
      </c>
      <c r="I315" s="4" t="s">
        <v>878</v>
      </c>
      <c r="J315" s="4" t="s">
        <v>834</v>
      </c>
      <c r="K315" s="207" t="s">
        <v>1108</v>
      </c>
      <c r="L315" s="207" t="s">
        <v>1108</v>
      </c>
      <c r="M315" s="4" t="s">
        <v>980</v>
      </c>
      <c r="N315" s="4"/>
      <c r="O315" s="198"/>
      <c r="P315" s="4" t="s">
        <v>1736</v>
      </c>
      <c r="Q315" s="209">
        <v>100000</v>
      </c>
      <c r="R315" s="209">
        <f t="shared" si="5"/>
        <v>50000</v>
      </c>
    </row>
    <row r="316" spans="2:19" ht="38.25">
      <c r="B316" s="201" t="s">
        <v>1637</v>
      </c>
      <c r="C316" s="4" t="s">
        <v>867</v>
      </c>
      <c r="D316" s="3" t="s">
        <v>1079</v>
      </c>
      <c r="E316" s="1" t="s">
        <v>1082</v>
      </c>
      <c r="F316" s="4" t="s">
        <v>1083</v>
      </c>
      <c r="G316" s="4" t="s">
        <v>877</v>
      </c>
      <c r="H316" s="205">
        <v>150000</v>
      </c>
      <c r="I316" s="4" t="s">
        <v>878</v>
      </c>
      <c r="J316" s="4" t="s">
        <v>834</v>
      </c>
      <c r="K316" s="207" t="s">
        <v>1107</v>
      </c>
      <c r="L316" s="207" t="s">
        <v>1107</v>
      </c>
      <c r="M316" s="4" t="s">
        <v>980</v>
      </c>
      <c r="N316" s="4" t="s">
        <v>895</v>
      </c>
      <c r="O316" s="198" t="s">
        <v>1109</v>
      </c>
      <c r="P316" s="4" t="s">
        <v>1736</v>
      </c>
      <c r="Q316" s="209">
        <v>100000</v>
      </c>
      <c r="R316" s="209">
        <f t="shared" si="5"/>
        <v>50000</v>
      </c>
    </row>
    <row r="317" spans="2:19" ht="63.75">
      <c r="B317" s="201" t="s">
        <v>1638</v>
      </c>
      <c r="C317" s="4" t="s">
        <v>867</v>
      </c>
      <c r="D317" s="3" t="s">
        <v>1079</v>
      </c>
      <c r="E317" s="1" t="s">
        <v>1085</v>
      </c>
      <c r="F317" s="4" t="s">
        <v>1083</v>
      </c>
      <c r="G317" s="4" t="s">
        <v>877</v>
      </c>
      <c r="H317" s="205">
        <v>55000</v>
      </c>
      <c r="I317" s="4" t="s">
        <v>878</v>
      </c>
      <c r="J317" s="4" t="s">
        <v>834</v>
      </c>
      <c r="K317" s="207">
        <v>43879</v>
      </c>
      <c r="L317" s="207">
        <v>43951</v>
      </c>
      <c r="M317" s="4" t="s">
        <v>980</v>
      </c>
      <c r="N317" s="4" t="s">
        <v>944</v>
      </c>
      <c r="O317" s="198" t="s">
        <v>1109</v>
      </c>
      <c r="P317" s="4" t="s">
        <v>1736</v>
      </c>
      <c r="Q317" s="209">
        <v>55000</v>
      </c>
      <c r="R317" s="209">
        <f t="shared" si="5"/>
        <v>0</v>
      </c>
    </row>
    <row r="318" spans="2:19" ht="25.5">
      <c r="B318" s="201" t="s">
        <v>1639</v>
      </c>
      <c r="C318" s="217" t="s">
        <v>867</v>
      </c>
      <c r="D318" s="231" t="s">
        <v>907</v>
      </c>
      <c r="E318" s="1" t="s">
        <v>908</v>
      </c>
      <c r="F318" s="4" t="s">
        <v>909</v>
      </c>
      <c r="G318" s="4" t="s">
        <v>877</v>
      </c>
      <c r="H318" s="205">
        <v>2600000</v>
      </c>
      <c r="I318" s="4" t="s">
        <v>878</v>
      </c>
      <c r="J318" s="4" t="s">
        <v>915</v>
      </c>
      <c r="K318" s="4" t="s">
        <v>910</v>
      </c>
      <c r="L318" s="4" t="s">
        <v>910</v>
      </c>
      <c r="M318" s="4" t="s">
        <v>912</v>
      </c>
      <c r="N318" s="4" t="s">
        <v>910</v>
      </c>
      <c r="O318" s="198" t="s">
        <v>911</v>
      </c>
      <c r="P318" s="4" t="s">
        <v>1502</v>
      </c>
      <c r="Q318" s="205">
        <v>2600000</v>
      </c>
      <c r="R318" s="209">
        <f t="shared" si="5"/>
        <v>0</v>
      </c>
    </row>
    <row r="319" spans="2:19" ht="38.25">
      <c r="B319" s="201" t="s">
        <v>1640</v>
      </c>
      <c r="C319" s="217" t="s">
        <v>867</v>
      </c>
      <c r="D319" s="231" t="s">
        <v>889</v>
      </c>
      <c r="E319" s="3" t="s">
        <v>900</v>
      </c>
      <c r="F319" s="4" t="s">
        <v>901</v>
      </c>
      <c r="G319" s="4" t="s">
        <v>877</v>
      </c>
      <c r="H319" s="205">
        <v>9000</v>
      </c>
      <c r="I319" s="4" t="s">
        <v>878</v>
      </c>
      <c r="J319" s="4" t="s">
        <v>915</v>
      </c>
      <c r="K319" s="207">
        <v>43920</v>
      </c>
      <c r="L319" s="207">
        <v>43951</v>
      </c>
      <c r="M319" s="4" t="s">
        <v>912</v>
      </c>
      <c r="N319" s="4" t="s">
        <v>895</v>
      </c>
      <c r="O319" s="198" t="s">
        <v>911</v>
      </c>
      <c r="P319" s="4" t="s">
        <v>1502</v>
      </c>
      <c r="Q319" s="205">
        <v>9000</v>
      </c>
      <c r="R319" s="209">
        <f t="shared" si="5"/>
        <v>0</v>
      </c>
    </row>
    <row r="320" spans="2:19" ht="38.25">
      <c r="B320" s="201" t="s">
        <v>1641</v>
      </c>
      <c r="C320" s="4" t="s">
        <v>867</v>
      </c>
      <c r="D320" s="3" t="s">
        <v>965</v>
      </c>
      <c r="E320" s="3" t="s">
        <v>966</v>
      </c>
      <c r="F320" s="4" t="s">
        <v>901</v>
      </c>
      <c r="G320" s="4" t="s">
        <v>877</v>
      </c>
      <c r="H320" s="205">
        <v>30600</v>
      </c>
      <c r="I320" s="4" t="s">
        <v>878</v>
      </c>
      <c r="J320" s="4" t="s">
        <v>915</v>
      </c>
      <c r="K320" s="207">
        <v>44073</v>
      </c>
      <c r="L320" s="207">
        <v>44104</v>
      </c>
      <c r="M320" s="4" t="s">
        <v>925</v>
      </c>
      <c r="N320" s="4" t="s">
        <v>899</v>
      </c>
      <c r="O320" s="198" t="s">
        <v>911</v>
      </c>
      <c r="P320" s="4" t="s">
        <v>1502</v>
      </c>
      <c r="Q320" s="205">
        <v>17000</v>
      </c>
      <c r="R320" s="209">
        <v>6800</v>
      </c>
      <c r="S320" s="265">
        <v>6800</v>
      </c>
    </row>
    <row r="321" spans="1:18" ht="25.5">
      <c r="B321" s="201" t="s">
        <v>1642</v>
      </c>
      <c r="C321" s="4" t="s">
        <v>867</v>
      </c>
      <c r="D321" s="3" t="s">
        <v>997</v>
      </c>
      <c r="E321" s="3" t="s">
        <v>993</v>
      </c>
      <c r="F321" s="4" t="s">
        <v>994</v>
      </c>
      <c r="G321" s="4" t="s">
        <v>877</v>
      </c>
      <c r="H321" s="205">
        <v>255000</v>
      </c>
      <c r="I321" s="4" t="s">
        <v>878</v>
      </c>
      <c r="J321" s="4" t="s">
        <v>834</v>
      </c>
      <c r="K321" s="207">
        <v>44063</v>
      </c>
      <c r="L321" s="207">
        <v>44134</v>
      </c>
      <c r="M321" s="4" t="s">
        <v>980</v>
      </c>
      <c r="N321" s="4" t="s">
        <v>996</v>
      </c>
      <c r="O321" s="198"/>
      <c r="P321" s="4" t="s">
        <v>1504</v>
      </c>
      <c r="Q321" s="205">
        <v>255000</v>
      </c>
      <c r="R321" s="209">
        <f>H321-Q321</f>
        <v>0</v>
      </c>
    </row>
    <row r="322" spans="1:18" ht="25.5">
      <c r="B322" s="201" t="s">
        <v>1643</v>
      </c>
      <c r="C322" s="217" t="s">
        <v>867</v>
      </c>
      <c r="D322" s="231" t="s">
        <v>1006</v>
      </c>
      <c r="E322" s="1" t="s">
        <v>1009</v>
      </c>
      <c r="F322" s="4" t="s">
        <v>1010</v>
      </c>
      <c r="G322" s="4" t="s">
        <v>877</v>
      </c>
      <c r="H322" s="205">
        <v>50000</v>
      </c>
      <c r="I322" s="4" t="s">
        <v>878</v>
      </c>
      <c r="J322" s="4" t="s">
        <v>915</v>
      </c>
      <c r="K322" s="207">
        <v>43981</v>
      </c>
      <c r="L322" s="207">
        <v>44012</v>
      </c>
      <c r="M322" s="4" t="s">
        <v>912</v>
      </c>
      <c r="N322" s="4" t="s">
        <v>895</v>
      </c>
      <c r="O322" s="198" t="s">
        <v>911</v>
      </c>
      <c r="P322" s="4" t="s">
        <v>1504</v>
      </c>
      <c r="Q322" s="205">
        <v>50000</v>
      </c>
      <c r="R322" s="209">
        <f t="shared" ref="R322:R385" si="6">H322-Q322</f>
        <v>0</v>
      </c>
    </row>
    <row r="323" spans="1:18">
      <c r="A323" s="265" t="s">
        <v>2256</v>
      </c>
      <c r="B323" s="201" t="s">
        <v>1644</v>
      </c>
      <c r="C323" s="4" t="s">
        <v>867</v>
      </c>
      <c r="D323" s="3" t="s">
        <v>1000</v>
      </c>
      <c r="E323" s="3" t="s">
        <v>1004</v>
      </c>
      <c r="F323" s="4" t="s">
        <v>1005</v>
      </c>
      <c r="G323" s="4" t="s">
        <v>877</v>
      </c>
      <c r="H323" s="205">
        <v>6229138</v>
      </c>
      <c r="I323" s="4" t="s">
        <v>878</v>
      </c>
      <c r="J323" s="4" t="s">
        <v>837</v>
      </c>
      <c r="K323" s="207">
        <v>43833</v>
      </c>
      <c r="L323" s="207">
        <v>43924</v>
      </c>
      <c r="M323" s="4" t="s">
        <v>980</v>
      </c>
      <c r="N323" s="4"/>
      <c r="O323" s="198" t="s">
        <v>911</v>
      </c>
      <c r="P323" s="4" t="s">
        <v>1504</v>
      </c>
      <c r="Q323" s="205">
        <v>6761061.2000000002</v>
      </c>
      <c r="R323" s="209">
        <f t="shared" si="6"/>
        <v>-531923.20000000019</v>
      </c>
    </row>
    <row r="324" spans="1:18" ht="25.5">
      <c r="B324" s="201" t="s">
        <v>1645</v>
      </c>
      <c r="C324" s="217" t="s">
        <v>867</v>
      </c>
      <c r="D324" s="231" t="s">
        <v>868</v>
      </c>
      <c r="E324" s="3" t="s">
        <v>864</v>
      </c>
      <c r="F324" s="4" t="s">
        <v>888</v>
      </c>
      <c r="G324" s="4" t="s">
        <v>877</v>
      </c>
      <c r="H324" s="205">
        <v>3000</v>
      </c>
      <c r="I324" s="4" t="s">
        <v>878</v>
      </c>
      <c r="J324" s="4" t="s">
        <v>915</v>
      </c>
      <c r="K324" s="207">
        <v>43881</v>
      </c>
      <c r="L324" s="207">
        <v>43921</v>
      </c>
      <c r="M324" s="4" t="s">
        <v>912</v>
      </c>
      <c r="N324" s="4" t="s">
        <v>884</v>
      </c>
      <c r="O324" s="198" t="s">
        <v>911</v>
      </c>
      <c r="P324" s="4" t="s">
        <v>1504</v>
      </c>
      <c r="Q324" s="209">
        <v>3000</v>
      </c>
      <c r="R324" s="209">
        <f t="shared" si="6"/>
        <v>0</v>
      </c>
    </row>
    <row r="325" spans="1:18" ht="25.5">
      <c r="B325" s="201" t="s">
        <v>1646</v>
      </c>
      <c r="C325" s="4" t="s">
        <v>867</v>
      </c>
      <c r="D325" s="3" t="s">
        <v>926</v>
      </c>
      <c r="E325" s="3" t="s">
        <v>923</v>
      </c>
      <c r="F325" s="4" t="s">
        <v>924</v>
      </c>
      <c r="G325" s="4" t="s">
        <v>877</v>
      </c>
      <c r="H325" s="205">
        <v>36400</v>
      </c>
      <c r="I325" s="4" t="s">
        <v>878</v>
      </c>
      <c r="J325" s="4" t="s">
        <v>915</v>
      </c>
      <c r="K325" s="207" t="s">
        <v>910</v>
      </c>
      <c r="L325" s="4" t="s">
        <v>910</v>
      </c>
      <c r="M325" s="4" t="s">
        <v>912</v>
      </c>
      <c r="N325" s="4" t="s">
        <v>910</v>
      </c>
      <c r="O325" s="198" t="s">
        <v>911</v>
      </c>
      <c r="P325" s="4" t="s">
        <v>1504</v>
      </c>
      <c r="Q325" s="209">
        <v>25000</v>
      </c>
      <c r="R325" s="209">
        <f t="shared" si="6"/>
        <v>11400</v>
      </c>
    </row>
    <row r="326" spans="1:18" ht="25.5">
      <c r="B326" s="201" t="s">
        <v>1647</v>
      </c>
      <c r="C326" s="217" t="s">
        <v>867</v>
      </c>
      <c r="D326" s="231" t="s">
        <v>1006</v>
      </c>
      <c r="E326" s="3" t="s">
        <v>1011</v>
      </c>
      <c r="F326" s="4" t="s">
        <v>1012</v>
      </c>
      <c r="G326" s="4" t="s">
        <v>877</v>
      </c>
      <c r="H326" s="205">
        <v>120000</v>
      </c>
      <c r="I326" s="4" t="s">
        <v>878</v>
      </c>
      <c r="J326" s="4" t="s">
        <v>915</v>
      </c>
      <c r="K326" s="4" t="s">
        <v>1013</v>
      </c>
      <c r="L326" s="4" t="s">
        <v>1013</v>
      </c>
      <c r="M326" s="4" t="s">
        <v>912</v>
      </c>
      <c r="N326" s="4" t="s">
        <v>1013</v>
      </c>
      <c r="O326" s="198" t="s">
        <v>911</v>
      </c>
      <c r="P326" s="4" t="s">
        <v>1504</v>
      </c>
      <c r="Q326" s="205">
        <v>120000</v>
      </c>
      <c r="R326" s="209">
        <f t="shared" si="6"/>
        <v>0</v>
      </c>
    </row>
    <row r="327" spans="1:18" ht="25.5">
      <c r="B327" s="201" t="s">
        <v>1648</v>
      </c>
      <c r="C327" s="217" t="s">
        <v>867</v>
      </c>
      <c r="D327" s="231" t="s">
        <v>1006</v>
      </c>
      <c r="E327" s="1" t="s">
        <v>1014</v>
      </c>
      <c r="F327" s="4" t="s">
        <v>1012</v>
      </c>
      <c r="G327" s="4" t="s">
        <v>877</v>
      </c>
      <c r="H327" s="205">
        <v>50000</v>
      </c>
      <c r="I327" s="4" t="s">
        <v>878</v>
      </c>
      <c r="J327" s="4" t="s">
        <v>915</v>
      </c>
      <c r="K327" s="207">
        <v>43881</v>
      </c>
      <c r="L327" s="207">
        <v>43921</v>
      </c>
      <c r="M327" s="4" t="s">
        <v>912</v>
      </c>
      <c r="N327" s="4" t="s">
        <v>1013</v>
      </c>
      <c r="O327" s="198" t="s">
        <v>911</v>
      </c>
      <c r="P327" s="4" t="s">
        <v>1504</v>
      </c>
      <c r="Q327" s="205">
        <v>50000</v>
      </c>
      <c r="R327" s="209">
        <f t="shared" si="6"/>
        <v>0</v>
      </c>
    </row>
    <row r="328" spans="1:18" ht="25.5">
      <c r="B328" s="201" t="s">
        <v>1649</v>
      </c>
      <c r="C328" s="217" t="s">
        <v>867</v>
      </c>
      <c r="D328" s="231" t="s">
        <v>1006</v>
      </c>
      <c r="E328" s="1" t="s">
        <v>1015</v>
      </c>
      <c r="F328" s="4" t="s">
        <v>1012</v>
      </c>
      <c r="G328" s="4" t="s">
        <v>877</v>
      </c>
      <c r="H328" s="205">
        <v>75000</v>
      </c>
      <c r="I328" s="4" t="s">
        <v>878</v>
      </c>
      <c r="J328" s="4" t="s">
        <v>915</v>
      </c>
      <c r="K328" s="4" t="s">
        <v>1013</v>
      </c>
      <c r="L328" s="4" t="s">
        <v>1013</v>
      </c>
      <c r="M328" s="4" t="s">
        <v>912</v>
      </c>
      <c r="N328" s="4" t="s">
        <v>1013</v>
      </c>
      <c r="O328" s="198" t="s">
        <v>911</v>
      </c>
      <c r="P328" s="4" t="s">
        <v>1504</v>
      </c>
      <c r="Q328" s="205">
        <v>75000</v>
      </c>
      <c r="R328" s="209">
        <f t="shared" si="6"/>
        <v>0</v>
      </c>
    </row>
    <row r="329" spans="1:18" ht="38.25">
      <c r="B329" s="201" t="s">
        <v>1650</v>
      </c>
      <c r="C329" s="4" t="s">
        <v>867</v>
      </c>
      <c r="D329" s="3" t="s">
        <v>916</v>
      </c>
      <c r="E329" s="3" t="s">
        <v>402</v>
      </c>
      <c r="F329" s="4" t="s">
        <v>403</v>
      </c>
      <c r="G329" s="4" t="s">
        <v>877</v>
      </c>
      <c r="H329" s="205">
        <v>25000</v>
      </c>
      <c r="I329" s="274" t="s">
        <v>878</v>
      </c>
      <c r="J329" s="4" t="s">
        <v>915</v>
      </c>
      <c r="K329" s="207">
        <v>43893</v>
      </c>
      <c r="L329" s="207">
        <v>43924</v>
      </c>
      <c r="M329" s="4" t="s">
        <v>912</v>
      </c>
      <c r="N329" s="4" t="s">
        <v>435</v>
      </c>
      <c r="O329" s="198" t="s">
        <v>911</v>
      </c>
      <c r="P329" s="4" t="s">
        <v>1504</v>
      </c>
      <c r="Q329" s="209">
        <v>25000</v>
      </c>
      <c r="R329" s="209">
        <f t="shared" si="6"/>
        <v>0</v>
      </c>
    </row>
    <row r="330" spans="1:18" ht="25.5">
      <c r="B330" s="201" t="s">
        <v>1651</v>
      </c>
      <c r="C330" s="4" t="s">
        <v>867</v>
      </c>
      <c r="D330" s="3" t="s">
        <v>965</v>
      </c>
      <c r="E330" s="3" t="s">
        <v>967</v>
      </c>
      <c r="F330" s="4" t="s">
        <v>971</v>
      </c>
      <c r="G330" s="4" t="s">
        <v>877</v>
      </c>
      <c r="H330" s="205">
        <v>2750</v>
      </c>
      <c r="I330" s="4" t="s">
        <v>878</v>
      </c>
      <c r="J330" s="4" t="s">
        <v>915</v>
      </c>
      <c r="K330" s="207">
        <v>44073</v>
      </c>
      <c r="L330" s="207">
        <v>44104</v>
      </c>
      <c r="M330" s="4" t="s">
        <v>925</v>
      </c>
      <c r="N330" s="4" t="s">
        <v>944</v>
      </c>
      <c r="O330" s="198" t="s">
        <v>911</v>
      </c>
      <c r="P330" s="4" t="s">
        <v>1504</v>
      </c>
      <c r="Q330" s="205">
        <v>2750</v>
      </c>
      <c r="R330" s="209">
        <f t="shared" si="6"/>
        <v>0</v>
      </c>
    </row>
    <row r="331" spans="1:18" ht="25.5">
      <c r="B331" s="201" t="s">
        <v>1652</v>
      </c>
      <c r="C331" s="4" t="s">
        <v>867</v>
      </c>
      <c r="D331" s="3" t="s">
        <v>965</v>
      </c>
      <c r="E331" s="3" t="s">
        <v>968</v>
      </c>
      <c r="F331" s="4" t="s">
        <v>971</v>
      </c>
      <c r="G331" s="4" t="s">
        <v>877</v>
      </c>
      <c r="H331" s="205">
        <v>4500</v>
      </c>
      <c r="I331" s="4" t="s">
        <v>878</v>
      </c>
      <c r="J331" s="4" t="s">
        <v>915</v>
      </c>
      <c r="K331" s="207">
        <v>43981</v>
      </c>
      <c r="L331" s="207">
        <v>44012</v>
      </c>
      <c r="M331" s="4" t="s">
        <v>925</v>
      </c>
      <c r="N331" s="4" t="s">
        <v>895</v>
      </c>
      <c r="O331" s="198" t="s">
        <v>911</v>
      </c>
      <c r="P331" s="4" t="s">
        <v>1504</v>
      </c>
      <c r="Q331" s="205">
        <v>4500</v>
      </c>
      <c r="R331" s="209">
        <f t="shared" si="6"/>
        <v>0</v>
      </c>
    </row>
    <row r="332" spans="1:18" ht="51">
      <c r="B332" s="201" t="s">
        <v>1653</v>
      </c>
      <c r="C332" s="4" t="s">
        <v>867</v>
      </c>
      <c r="D332" s="3" t="s">
        <v>965</v>
      </c>
      <c r="E332" s="3" t="s">
        <v>969</v>
      </c>
      <c r="F332" s="4" t="s">
        <v>971</v>
      </c>
      <c r="G332" s="4" t="s">
        <v>877</v>
      </c>
      <c r="H332" s="194">
        <v>7500</v>
      </c>
      <c r="I332" s="4" t="s">
        <v>878</v>
      </c>
      <c r="J332" s="4" t="s">
        <v>915</v>
      </c>
      <c r="K332" s="207">
        <v>44073</v>
      </c>
      <c r="L332" s="207">
        <v>44104</v>
      </c>
      <c r="M332" s="4" t="s">
        <v>925</v>
      </c>
      <c r="N332" s="210" t="s">
        <v>944</v>
      </c>
      <c r="O332" s="198" t="s">
        <v>911</v>
      </c>
      <c r="P332" s="4" t="s">
        <v>1504</v>
      </c>
      <c r="Q332" s="194">
        <v>7500</v>
      </c>
      <c r="R332" s="209">
        <f t="shared" si="6"/>
        <v>0</v>
      </c>
    </row>
    <row r="333" spans="1:18" ht="26.25">
      <c r="B333" s="201" t="s">
        <v>1654</v>
      </c>
      <c r="C333" s="4" t="s">
        <v>867</v>
      </c>
      <c r="D333" s="4" t="s">
        <v>1117</v>
      </c>
      <c r="E333" s="3" t="s">
        <v>1161</v>
      </c>
      <c r="F333" s="4" t="s">
        <v>971</v>
      </c>
      <c r="G333" s="4" t="s">
        <v>877</v>
      </c>
      <c r="H333" s="229">
        <v>1500</v>
      </c>
      <c r="I333" s="273" t="s">
        <v>878</v>
      </c>
      <c r="J333" s="4" t="s">
        <v>915</v>
      </c>
      <c r="K333" s="217" t="s">
        <v>1144</v>
      </c>
      <c r="L333" s="217" t="s">
        <v>1144</v>
      </c>
      <c r="M333" s="4" t="s">
        <v>912</v>
      </c>
      <c r="N333" s="12" t="s">
        <v>1163</v>
      </c>
      <c r="O333" s="230" t="s">
        <v>911</v>
      </c>
      <c r="P333" s="4" t="s">
        <v>1504</v>
      </c>
      <c r="Q333" s="209">
        <v>600</v>
      </c>
      <c r="R333" s="209">
        <f t="shared" si="6"/>
        <v>900</v>
      </c>
    </row>
    <row r="334" spans="1:18" ht="38.25">
      <c r="B334" s="201" t="s">
        <v>1655</v>
      </c>
      <c r="C334" s="217" t="s">
        <v>867</v>
      </c>
      <c r="D334" s="231" t="s">
        <v>889</v>
      </c>
      <c r="E334" s="3" t="s">
        <v>897</v>
      </c>
      <c r="F334" s="4" t="s">
        <v>898</v>
      </c>
      <c r="G334" s="4" t="s">
        <v>877</v>
      </c>
      <c r="H334" s="205">
        <v>6000</v>
      </c>
      <c r="I334" s="4" t="s">
        <v>878</v>
      </c>
      <c r="J334" s="4" t="s">
        <v>915</v>
      </c>
      <c r="K334" s="207">
        <v>44104</v>
      </c>
      <c r="L334" s="207">
        <v>44134</v>
      </c>
      <c r="M334" s="4" t="s">
        <v>912</v>
      </c>
      <c r="N334" s="4" t="s">
        <v>899</v>
      </c>
      <c r="O334" s="198" t="s">
        <v>911</v>
      </c>
      <c r="P334" s="4" t="s">
        <v>1504</v>
      </c>
      <c r="Q334" s="205">
        <v>6000</v>
      </c>
      <c r="R334" s="209">
        <f t="shared" si="6"/>
        <v>0</v>
      </c>
    </row>
    <row r="335" spans="1:18" ht="25.5">
      <c r="B335" s="201" t="s">
        <v>1656</v>
      </c>
      <c r="C335" s="217" t="s">
        <v>867</v>
      </c>
      <c r="D335" s="231" t="s">
        <v>889</v>
      </c>
      <c r="E335" s="3" t="s">
        <v>902</v>
      </c>
      <c r="F335" s="4" t="s">
        <v>898</v>
      </c>
      <c r="G335" s="4" t="s">
        <v>877</v>
      </c>
      <c r="H335" s="205">
        <v>3000</v>
      </c>
      <c r="I335" s="4" t="s">
        <v>878</v>
      </c>
      <c r="J335" s="4" t="s">
        <v>915</v>
      </c>
      <c r="K335" s="207">
        <v>43881</v>
      </c>
      <c r="L335" s="207">
        <v>43921</v>
      </c>
      <c r="M335" s="4" t="s">
        <v>912</v>
      </c>
      <c r="N335" s="4" t="s">
        <v>895</v>
      </c>
      <c r="O335" s="198" t="s">
        <v>911</v>
      </c>
      <c r="P335" s="4" t="s">
        <v>1504</v>
      </c>
      <c r="Q335" s="205">
        <v>3000</v>
      </c>
      <c r="R335" s="209">
        <f t="shared" si="6"/>
        <v>0</v>
      </c>
    </row>
    <row r="336" spans="1:18" ht="25.5">
      <c r="B336" s="201" t="s">
        <v>1657</v>
      </c>
      <c r="C336" s="217" t="s">
        <v>867</v>
      </c>
      <c r="D336" s="231" t="s">
        <v>889</v>
      </c>
      <c r="E336" s="3" t="s">
        <v>903</v>
      </c>
      <c r="F336" s="4" t="s">
        <v>898</v>
      </c>
      <c r="G336" s="4" t="s">
        <v>877</v>
      </c>
      <c r="H336" s="205">
        <v>6000</v>
      </c>
      <c r="I336" s="4" t="s">
        <v>878</v>
      </c>
      <c r="J336" s="4" t="s">
        <v>915</v>
      </c>
      <c r="K336" s="207">
        <v>43881</v>
      </c>
      <c r="L336" s="207">
        <v>43921</v>
      </c>
      <c r="M336" s="4" t="s">
        <v>912</v>
      </c>
      <c r="N336" s="4" t="s">
        <v>895</v>
      </c>
      <c r="O336" s="198" t="s">
        <v>911</v>
      </c>
      <c r="P336" s="4" t="s">
        <v>1504</v>
      </c>
      <c r="Q336" s="205">
        <v>6000</v>
      </c>
      <c r="R336" s="209">
        <f t="shared" si="6"/>
        <v>0</v>
      </c>
    </row>
    <row r="337" spans="1:18" ht="38.25">
      <c r="B337" s="201" t="s">
        <v>1658</v>
      </c>
      <c r="C337" s="217" t="s">
        <v>867</v>
      </c>
      <c r="D337" s="231" t="s">
        <v>889</v>
      </c>
      <c r="E337" s="1" t="s">
        <v>904</v>
      </c>
      <c r="F337" s="4" t="s">
        <v>898</v>
      </c>
      <c r="G337" s="4" t="s">
        <v>877</v>
      </c>
      <c r="H337" s="205">
        <v>4000</v>
      </c>
      <c r="I337" s="4" t="s">
        <v>878</v>
      </c>
      <c r="J337" s="4" t="s">
        <v>915</v>
      </c>
      <c r="K337" s="207">
        <v>43881</v>
      </c>
      <c r="L337" s="207">
        <v>43921</v>
      </c>
      <c r="M337" s="4" t="s">
        <v>912</v>
      </c>
      <c r="N337" s="4" t="s">
        <v>895</v>
      </c>
      <c r="O337" s="198" t="s">
        <v>911</v>
      </c>
      <c r="P337" s="4" t="s">
        <v>1504</v>
      </c>
      <c r="Q337" s="205">
        <v>4000</v>
      </c>
      <c r="R337" s="209">
        <f t="shared" si="6"/>
        <v>0</v>
      </c>
    </row>
    <row r="338" spans="1:18" ht="38.25">
      <c r="B338" s="201" t="s">
        <v>1659</v>
      </c>
      <c r="C338" s="217" t="s">
        <v>867</v>
      </c>
      <c r="D338" s="231" t="s">
        <v>917</v>
      </c>
      <c r="E338" s="296" t="s">
        <v>679</v>
      </c>
      <c r="F338" s="4" t="s">
        <v>898</v>
      </c>
      <c r="G338" s="4" t="s">
        <v>877</v>
      </c>
      <c r="H338" s="205">
        <v>199927</v>
      </c>
      <c r="I338" s="4" t="s">
        <v>878</v>
      </c>
      <c r="J338" s="4" t="s">
        <v>915</v>
      </c>
      <c r="K338" s="207">
        <v>43922</v>
      </c>
      <c r="L338" s="207">
        <v>43952</v>
      </c>
      <c r="M338" s="4" t="s">
        <v>912</v>
      </c>
      <c r="N338" s="297" t="s">
        <v>631</v>
      </c>
      <c r="O338" s="198" t="s">
        <v>911</v>
      </c>
      <c r="P338" s="4" t="s">
        <v>1504</v>
      </c>
      <c r="Q338" s="209">
        <v>199927</v>
      </c>
      <c r="R338" s="209">
        <f t="shared" si="6"/>
        <v>0</v>
      </c>
    </row>
    <row r="339" spans="1:18" ht="25.5">
      <c r="B339" s="201" t="s">
        <v>1660</v>
      </c>
      <c r="C339" s="250" t="s">
        <v>867</v>
      </c>
      <c r="D339" s="231" t="s">
        <v>1019</v>
      </c>
      <c r="E339" s="231" t="s">
        <v>1045</v>
      </c>
      <c r="F339" s="4" t="s">
        <v>1056</v>
      </c>
      <c r="G339" s="4" t="s">
        <v>877</v>
      </c>
      <c r="H339" s="205">
        <v>39941.99</v>
      </c>
      <c r="I339" s="4" t="s">
        <v>878</v>
      </c>
      <c r="J339" s="4" t="s">
        <v>915</v>
      </c>
      <c r="K339" s="12" t="s">
        <v>1034</v>
      </c>
      <c r="L339" s="12" t="s">
        <v>1034</v>
      </c>
      <c r="M339" s="4" t="s">
        <v>912</v>
      </c>
      <c r="N339" s="12" t="s">
        <v>910</v>
      </c>
      <c r="O339" s="230" t="s">
        <v>911</v>
      </c>
      <c r="P339" s="4" t="s">
        <v>1504</v>
      </c>
      <c r="Q339" s="209">
        <v>39941.99</v>
      </c>
      <c r="R339" s="209">
        <f t="shared" si="6"/>
        <v>0</v>
      </c>
    </row>
    <row r="340" spans="1:18" ht="25.5">
      <c r="B340" s="201" t="s">
        <v>1661</v>
      </c>
      <c r="C340" s="4" t="s">
        <v>867</v>
      </c>
      <c r="D340" s="3" t="s">
        <v>916</v>
      </c>
      <c r="E340" s="3" t="s">
        <v>394</v>
      </c>
      <c r="F340" s="4" t="s">
        <v>395</v>
      </c>
      <c r="G340" s="4" t="s">
        <v>877</v>
      </c>
      <c r="H340" s="205">
        <v>633102</v>
      </c>
      <c r="I340" s="274" t="s">
        <v>878</v>
      </c>
      <c r="J340" s="4" t="s">
        <v>834</v>
      </c>
      <c r="K340" s="207" t="s">
        <v>417</v>
      </c>
      <c r="L340" s="207" t="s">
        <v>417</v>
      </c>
      <c r="M340" s="4" t="s">
        <v>980</v>
      </c>
      <c r="N340" s="4" t="s">
        <v>418</v>
      </c>
      <c r="O340" s="198"/>
      <c r="P340" s="4" t="s">
        <v>1173</v>
      </c>
      <c r="Q340" s="209">
        <v>148102</v>
      </c>
      <c r="R340" s="209">
        <f t="shared" si="6"/>
        <v>485000</v>
      </c>
    </row>
    <row r="341" spans="1:18" ht="25.5">
      <c r="B341" s="201" t="s">
        <v>1662</v>
      </c>
      <c r="C341" s="4" t="s">
        <v>867</v>
      </c>
      <c r="D341" s="254" t="s">
        <v>916</v>
      </c>
      <c r="E341" s="3" t="s">
        <v>396</v>
      </c>
      <c r="F341" s="4" t="s">
        <v>397</v>
      </c>
      <c r="G341" s="4" t="s">
        <v>877</v>
      </c>
      <c r="H341" s="205">
        <v>60000</v>
      </c>
      <c r="I341" s="274" t="s">
        <v>878</v>
      </c>
      <c r="J341" s="4" t="s">
        <v>834</v>
      </c>
      <c r="K341" s="207" t="s">
        <v>1144</v>
      </c>
      <c r="L341" s="207" t="s">
        <v>1144</v>
      </c>
      <c r="M341" s="4" t="s">
        <v>980</v>
      </c>
      <c r="N341" s="4" t="s">
        <v>1144</v>
      </c>
      <c r="O341" s="198"/>
      <c r="P341" s="4" t="s">
        <v>1173</v>
      </c>
      <c r="Q341" s="209">
        <v>60000</v>
      </c>
      <c r="R341" s="209">
        <f t="shared" si="6"/>
        <v>0</v>
      </c>
    </row>
    <row r="342" spans="1:18" ht="51">
      <c r="B342" s="201" t="s">
        <v>1663</v>
      </c>
      <c r="C342" s="4" t="s">
        <v>867</v>
      </c>
      <c r="D342" s="3" t="s">
        <v>919</v>
      </c>
      <c r="E342" s="1" t="s">
        <v>958</v>
      </c>
      <c r="F342" s="193" t="s">
        <v>959</v>
      </c>
      <c r="G342" s="4" t="s">
        <v>877</v>
      </c>
      <c r="H342" s="205">
        <v>40000</v>
      </c>
      <c r="I342" s="4" t="s">
        <v>878</v>
      </c>
      <c r="J342" s="4" t="s">
        <v>834</v>
      </c>
      <c r="K342" s="207">
        <v>44032</v>
      </c>
      <c r="L342" s="207">
        <v>44104</v>
      </c>
      <c r="M342" s="4" t="s">
        <v>980</v>
      </c>
      <c r="N342" s="4" t="s">
        <v>899</v>
      </c>
      <c r="O342" s="198" t="s">
        <v>964</v>
      </c>
      <c r="P342" s="4" t="s">
        <v>1173</v>
      </c>
      <c r="Q342" s="209">
        <v>40000</v>
      </c>
      <c r="R342" s="209">
        <f t="shared" si="6"/>
        <v>0</v>
      </c>
    </row>
    <row r="343" spans="1:18" ht="25.5">
      <c r="B343" s="201" t="s">
        <v>1664</v>
      </c>
      <c r="C343" s="4" t="s">
        <v>867</v>
      </c>
      <c r="D343" s="3" t="s">
        <v>919</v>
      </c>
      <c r="E343" s="1" t="s">
        <v>956</v>
      </c>
      <c r="F343" s="193" t="s">
        <v>957</v>
      </c>
      <c r="G343" s="4" t="s">
        <v>877</v>
      </c>
      <c r="H343" s="205">
        <v>30000</v>
      </c>
      <c r="I343" s="4" t="s">
        <v>878</v>
      </c>
      <c r="J343" s="4" t="s">
        <v>834</v>
      </c>
      <c r="K343" s="207">
        <v>43850</v>
      </c>
      <c r="L343" s="207">
        <v>43921</v>
      </c>
      <c r="M343" s="4" t="s">
        <v>980</v>
      </c>
      <c r="N343" s="4" t="s">
        <v>892</v>
      </c>
      <c r="O343" s="198" t="s">
        <v>964</v>
      </c>
      <c r="P343" s="4" t="s">
        <v>1173</v>
      </c>
      <c r="Q343" s="209">
        <v>30000</v>
      </c>
      <c r="R343" s="209">
        <f t="shared" si="6"/>
        <v>0</v>
      </c>
    </row>
    <row r="344" spans="1:18">
      <c r="B344" s="201" t="s">
        <v>1665</v>
      </c>
      <c r="C344" s="4" t="s">
        <v>867</v>
      </c>
      <c r="D344" s="3" t="s">
        <v>868</v>
      </c>
      <c r="E344" s="3" t="s">
        <v>885</v>
      </c>
      <c r="F344" s="4" t="s">
        <v>886</v>
      </c>
      <c r="G344" s="4" t="s">
        <v>877</v>
      </c>
      <c r="H344" s="205">
        <v>191125</v>
      </c>
      <c r="I344" s="4" t="s">
        <v>878</v>
      </c>
      <c r="J344" s="4" t="s">
        <v>834</v>
      </c>
      <c r="K344" s="207">
        <v>43942</v>
      </c>
      <c r="L344" s="207">
        <v>44012</v>
      </c>
      <c r="M344" s="4" t="s">
        <v>980</v>
      </c>
      <c r="N344" s="4" t="s">
        <v>883</v>
      </c>
      <c r="O344" s="198"/>
      <c r="P344" s="4" t="s">
        <v>1173</v>
      </c>
      <c r="Q344" s="209">
        <v>191125</v>
      </c>
      <c r="R344" s="209">
        <f t="shared" si="6"/>
        <v>0</v>
      </c>
    </row>
    <row r="345" spans="1:18" ht="38.25">
      <c r="B345" s="201" t="s">
        <v>1666</v>
      </c>
      <c r="C345" s="4" t="s">
        <v>867</v>
      </c>
      <c r="D345" s="3" t="s">
        <v>919</v>
      </c>
      <c r="E345" s="1" t="s">
        <v>954</v>
      </c>
      <c r="F345" s="193" t="s">
        <v>955</v>
      </c>
      <c r="G345" s="4" t="s">
        <v>877</v>
      </c>
      <c r="H345" s="205">
        <v>500000</v>
      </c>
      <c r="I345" s="4" t="s">
        <v>878</v>
      </c>
      <c r="J345" s="4" t="s">
        <v>834</v>
      </c>
      <c r="K345" s="207">
        <v>44113</v>
      </c>
      <c r="L345" s="207">
        <v>44185</v>
      </c>
      <c r="M345" s="4" t="s">
        <v>980</v>
      </c>
      <c r="N345" s="4" t="s">
        <v>899</v>
      </c>
      <c r="O345" s="198" t="s">
        <v>963</v>
      </c>
      <c r="P345" s="4" t="s">
        <v>1173</v>
      </c>
      <c r="Q345" s="209">
        <v>500000</v>
      </c>
      <c r="R345" s="209">
        <f t="shared" si="6"/>
        <v>0</v>
      </c>
    </row>
    <row r="346" spans="1:18" ht="25.5">
      <c r="B346" s="201" t="s">
        <v>1667</v>
      </c>
      <c r="C346" s="4" t="s">
        <v>867</v>
      </c>
      <c r="D346" s="3" t="s">
        <v>926</v>
      </c>
      <c r="E346" s="3" t="s">
        <v>927</v>
      </c>
      <c r="F346" s="4" t="s">
        <v>928</v>
      </c>
      <c r="G346" s="4" t="s">
        <v>877</v>
      </c>
      <c r="H346" s="205">
        <v>5500</v>
      </c>
      <c r="I346" s="4" t="s">
        <v>878</v>
      </c>
      <c r="J346" s="4" t="s">
        <v>915</v>
      </c>
      <c r="K346" s="207" t="s">
        <v>910</v>
      </c>
      <c r="L346" s="4" t="s">
        <v>910</v>
      </c>
      <c r="M346" s="4" t="s">
        <v>925</v>
      </c>
      <c r="N346" s="4" t="s">
        <v>929</v>
      </c>
      <c r="O346" s="198" t="s">
        <v>911</v>
      </c>
      <c r="P346" s="4" t="s">
        <v>1173</v>
      </c>
      <c r="Q346" s="209">
        <v>3500</v>
      </c>
      <c r="R346" s="209">
        <f t="shared" si="6"/>
        <v>2000</v>
      </c>
    </row>
    <row r="347" spans="1:18" ht="25.5">
      <c r="B347" s="201" t="s">
        <v>1668</v>
      </c>
      <c r="C347" s="4" t="s">
        <v>867</v>
      </c>
      <c r="D347" s="3" t="s">
        <v>926</v>
      </c>
      <c r="E347" s="3" t="s">
        <v>930</v>
      </c>
      <c r="F347" s="4" t="s">
        <v>931</v>
      </c>
      <c r="G347" s="4" t="s">
        <v>877</v>
      </c>
      <c r="H347" s="205">
        <v>80000</v>
      </c>
      <c r="I347" s="4" t="s">
        <v>878</v>
      </c>
      <c r="J347" s="4" t="s">
        <v>915</v>
      </c>
      <c r="K347" s="207" t="s">
        <v>910</v>
      </c>
      <c r="L347" s="4" t="s">
        <v>910</v>
      </c>
      <c r="M347" s="4" t="s">
        <v>925</v>
      </c>
      <c r="N347" s="4" t="s">
        <v>929</v>
      </c>
      <c r="O347" s="198" t="s">
        <v>911</v>
      </c>
      <c r="P347" s="4" t="s">
        <v>1173</v>
      </c>
      <c r="Q347" s="209">
        <v>60000</v>
      </c>
      <c r="R347" s="209">
        <f t="shared" si="6"/>
        <v>20000</v>
      </c>
    </row>
    <row r="348" spans="1:18" ht="51">
      <c r="B348" s="201" t="s">
        <v>1669</v>
      </c>
      <c r="C348" s="4" t="s">
        <v>867</v>
      </c>
      <c r="D348" s="3" t="s">
        <v>919</v>
      </c>
      <c r="E348" s="1" t="s">
        <v>952</v>
      </c>
      <c r="F348" s="193" t="s">
        <v>953</v>
      </c>
      <c r="G348" s="4" t="s">
        <v>877</v>
      </c>
      <c r="H348" s="205">
        <v>500000</v>
      </c>
      <c r="I348" s="4" t="s">
        <v>878</v>
      </c>
      <c r="J348" s="4" t="s">
        <v>834</v>
      </c>
      <c r="K348" s="207">
        <v>44113</v>
      </c>
      <c r="L348" s="207">
        <v>44185</v>
      </c>
      <c r="M348" s="4" t="s">
        <v>980</v>
      </c>
      <c r="N348" s="4" t="s">
        <v>899</v>
      </c>
      <c r="O348" s="198" t="s">
        <v>963</v>
      </c>
      <c r="P348" s="4" t="s">
        <v>1173</v>
      </c>
      <c r="Q348" s="209">
        <v>500000</v>
      </c>
      <c r="R348" s="209">
        <f t="shared" si="6"/>
        <v>0</v>
      </c>
    </row>
    <row r="349" spans="1:18">
      <c r="B349" s="201" t="s">
        <v>1670</v>
      </c>
      <c r="C349" s="250" t="s">
        <v>867</v>
      </c>
      <c r="D349" s="4" t="s">
        <v>511</v>
      </c>
      <c r="E349" s="232" t="s">
        <v>630</v>
      </c>
      <c r="F349" s="4"/>
      <c r="G349" s="193"/>
      <c r="H349" s="229">
        <v>146010.54999999999</v>
      </c>
      <c r="I349" s="273" t="s">
        <v>878</v>
      </c>
      <c r="J349" s="250"/>
      <c r="K349" s="250"/>
      <c r="L349" s="233"/>
      <c r="M349" s="250"/>
      <c r="N349" s="233"/>
      <c r="O349" s="230"/>
      <c r="P349" s="250"/>
      <c r="Q349" s="229">
        <v>146010.54999999999</v>
      </c>
      <c r="R349" s="209">
        <f t="shared" si="6"/>
        <v>0</v>
      </c>
    </row>
    <row r="350" spans="1:18" ht="38.25">
      <c r="A350" s="265">
        <v>1</v>
      </c>
      <c r="B350" s="201" t="s">
        <v>1670</v>
      </c>
      <c r="C350" s="250" t="s">
        <v>867</v>
      </c>
      <c r="D350" s="4" t="s">
        <v>511</v>
      </c>
      <c r="E350" s="1" t="s">
        <v>1923</v>
      </c>
      <c r="F350" s="4" t="s">
        <v>610</v>
      </c>
      <c r="G350" s="193" t="s">
        <v>514</v>
      </c>
      <c r="H350" s="229">
        <v>0</v>
      </c>
      <c r="I350" s="273" t="s">
        <v>878</v>
      </c>
      <c r="J350" s="250" t="s">
        <v>918</v>
      </c>
      <c r="K350" s="250"/>
      <c r="L350" s="233"/>
      <c r="M350" s="4" t="s">
        <v>925</v>
      </c>
      <c r="N350" s="233"/>
      <c r="O350" s="230" t="s">
        <v>1922</v>
      </c>
      <c r="P350" s="250" t="s">
        <v>1914</v>
      </c>
      <c r="Q350" s="229">
        <v>0</v>
      </c>
      <c r="R350" s="209">
        <f t="shared" si="6"/>
        <v>0</v>
      </c>
    </row>
    <row r="351" spans="1:18" ht="38.25">
      <c r="A351" s="265">
        <v>2</v>
      </c>
      <c r="B351" s="201" t="s">
        <v>1670</v>
      </c>
      <c r="C351" s="250" t="s">
        <v>867</v>
      </c>
      <c r="D351" s="4" t="s">
        <v>511</v>
      </c>
      <c r="E351" s="1" t="s">
        <v>1931</v>
      </c>
      <c r="F351" s="4" t="s">
        <v>610</v>
      </c>
      <c r="G351" s="193" t="s">
        <v>514</v>
      </c>
      <c r="H351" s="229">
        <v>27700</v>
      </c>
      <c r="I351" s="273" t="s">
        <v>878</v>
      </c>
      <c r="J351" s="250" t="s">
        <v>918</v>
      </c>
      <c r="K351" s="251">
        <v>43853</v>
      </c>
      <c r="L351" s="251">
        <v>43860</v>
      </c>
      <c r="M351" s="4" t="s">
        <v>925</v>
      </c>
      <c r="N351" s="233"/>
      <c r="O351" s="230" t="s">
        <v>1922</v>
      </c>
      <c r="P351" s="250" t="s">
        <v>1914</v>
      </c>
      <c r="Q351" s="229">
        <v>27700</v>
      </c>
      <c r="R351" s="209">
        <f t="shared" si="6"/>
        <v>0</v>
      </c>
    </row>
    <row r="352" spans="1:18" ht="38.25">
      <c r="A352" s="265">
        <v>3</v>
      </c>
      <c r="B352" s="201" t="s">
        <v>1670</v>
      </c>
      <c r="C352" s="250" t="s">
        <v>867</v>
      </c>
      <c r="D352" s="4" t="s">
        <v>511</v>
      </c>
      <c r="E352" s="1" t="s">
        <v>1926</v>
      </c>
      <c r="F352" s="4" t="s">
        <v>1927</v>
      </c>
      <c r="G352" s="193" t="s">
        <v>512</v>
      </c>
      <c r="H352" s="229">
        <v>61871.1</v>
      </c>
      <c r="I352" s="273" t="s">
        <v>878</v>
      </c>
      <c r="J352" s="250" t="s">
        <v>918</v>
      </c>
      <c r="K352" s="251">
        <v>43861</v>
      </c>
      <c r="L352" s="251">
        <v>43866</v>
      </c>
      <c r="M352" s="4" t="s">
        <v>925</v>
      </c>
      <c r="N352" s="233"/>
      <c r="O352" s="230"/>
      <c r="P352" s="250" t="s">
        <v>1914</v>
      </c>
      <c r="Q352" s="229">
        <v>61871.1</v>
      </c>
      <c r="R352" s="209">
        <f t="shared" si="6"/>
        <v>0</v>
      </c>
    </row>
    <row r="353" spans="1:18" ht="51">
      <c r="A353" s="265">
        <v>4</v>
      </c>
      <c r="B353" s="201" t="s">
        <v>1670</v>
      </c>
      <c r="C353" s="250" t="s">
        <v>867</v>
      </c>
      <c r="D353" s="4" t="s">
        <v>511</v>
      </c>
      <c r="E353" s="1" t="s">
        <v>1942</v>
      </c>
      <c r="F353" s="4" t="s">
        <v>582</v>
      </c>
      <c r="G353" s="193" t="s">
        <v>514</v>
      </c>
      <c r="H353" s="229">
        <v>9730</v>
      </c>
      <c r="I353" s="273" t="s">
        <v>878</v>
      </c>
      <c r="J353" s="250" t="s">
        <v>918</v>
      </c>
      <c r="K353" s="251">
        <v>43867</v>
      </c>
      <c r="L353" s="251">
        <v>43871</v>
      </c>
      <c r="M353" s="4" t="s">
        <v>925</v>
      </c>
      <c r="N353" s="233"/>
      <c r="O353" s="230"/>
      <c r="P353" s="250" t="s">
        <v>1914</v>
      </c>
      <c r="Q353" s="229">
        <v>9730</v>
      </c>
      <c r="R353" s="209">
        <f t="shared" si="6"/>
        <v>0</v>
      </c>
    </row>
    <row r="354" spans="1:18" ht="25.5">
      <c r="A354" s="265">
        <v>5</v>
      </c>
      <c r="B354" s="201" t="s">
        <v>1670</v>
      </c>
      <c r="C354" s="250" t="s">
        <v>867</v>
      </c>
      <c r="D354" s="4" t="s">
        <v>511</v>
      </c>
      <c r="E354" s="1" t="s">
        <v>1946</v>
      </c>
      <c r="F354" s="4" t="s">
        <v>591</v>
      </c>
      <c r="G354" s="193" t="s">
        <v>512</v>
      </c>
      <c r="H354" s="229">
        <v>4500</v>
      </c>
      <c r="I354" s="273" t="s">
        <v>878</v>
      </c>
      <c r="J354" s="250" t="s">
        <v>918</v>
      </c>
      <c r="K354" s="251">
        <v>43875</v>
      </c>
      <c r="L354" s="251">
        <v>43889</v>
      </c>
      <c r="M354" s="4" t="s">
        <v>925</v>
      </c>
      <c r="N354" s="233"/>
      <c r="O354" s="227" t="s">
        <v>692</v>
      </c>
      <c r="P354" s="250" t="s">
        <v>1502</v>
      </c>
      <c r="Q354" s="229">
        <v>4500</v>
      </c>
      <c r="R354" s="209">
        <f t="shared" si="6"/>
        <v>0</v>
      </c>
    </row>
    <row r="355" spans="1:18" ht="38.25">
      <c r="A355" s="265">
        <v>6</v>
      </c>
      <c r="B355" s="201" t="s">
        <v>1670</v>
      </c>
      <c r="C355" s="250" t="s">
        <v>867</v>
      </c>
      <c r="D355" s="4" t="s">
        <v>511</v>
      </c>
      <c r="E355" s="1" t="s">
        <v>1947</v>
      </c>
      <c r="F355" s="4" t="s">
        <v>624</v>
      </c>
      <c r="G355" s="193" t="s">
        <v>1104</v>
      </c>
      <c r="H355" s="229">
        <v>1746.8</v>
      </c>
      <c r="I355" s="273" t="s">
        <v>878</v>
      </c>
      <c r="J355" s="250" t="s">
        <v>918</v>
      </c>
      <c r="K355" s="251">
        <v>43875</v>
      </c>
      <c r="L355" s="251">
        <v>43900</v>
      </c>
      <c r="M355" s="4" t="s">
        <v>925</v>
      </c>
      <c r="N355" s="233"/>
      <c r="O355" s="227" t="s">
        <v>1948</v>
      </c>
      <c r="P355" s="250" t="s">
        <v>1914</v>
      </c>
      <c r="Q355" s="229">
        <v>1746</v>
      </c>
      <c r="R355" s="209">
        <f t="shared" si="6"/>
        <v>0.79999999999995453</v>
      </c>
    </row>
    <row r="356" spans="1:18" ht="25.5">
      <c r="A356" s="265">
        <v>7</v>
      </c>
      <c r="B356" s="201" t="s">
        <v>1670</v>
      </c>
      <c r="C356" s="250" t="s">
        <v>867</v>
      </c>
      <c r="D356" s="4" t="s">
        <v>511</v>
      </c>
      <c r="E356" s="1" t="s">
        <v>1957</v>
      </c>
      <c r="F356" s="4" t="s">
        <v>624</v>
      </c>
      <c r="G356" s="193" t="s">
        <v>512</v>
      </c>
      <c r="H356" s="229">
        <v>1611.55</v>
      </c>
      <c r="I356" s="273" t="s">
        <v>878</v>
      </c>
      <c r="J356" s="250" t="s">
        <v>918</v>
      </c>
      <c r="K356" s="251">
        <v>43887</v>
      </c>
      <c r="L356" s="251">
        <v>43900</v>
      </c>
      <c r="M356" s="4" t="s">
        <v>925</v>
      </c>
      <c r="N356" s="233"/>
      <c r="O356" s="227" t="s">
        <v>1948</v>
      </c>
      <c r="P356" s="250" t="s">
        <v>1914</v>
      </c>
      <c r="Q356" s="229">
        <v>1611.55</v>
      </c>
      <c r="R356" s="209">
        <f t="shared" si="6"/>
        <v>0</v>
      </c>
    </row>
    <row r="357" spans="1:18" ht="25.5">
      <c r="A357" s="265">
        <v>8</v>
      </c>
      <c r="B357" s="201" t="s">
        <v>1670</v>
      </c>
      <c r="C357" s="250" t="s">
        <v>867</v>
      </c>
      <c r="D357" s="4" t="s">
        <v>511</v>
      </c>
      <c r="E357" s="1" t="s">
        <v>1958</v>
      </c>
      <c r="F357" s="4" t="s">
        <v>1959</v>
      </c>
      <c r="G357" s="193" t="s">
        <v>514</v>
      </c>
      <c r="H357" s="229">
        <v>4700</v>
      </c>
      <c r="I357" s="273" t="s">
        <v>878</v>
      </c>
      <c r="J357" s="250" t="s">
        <v>918</v>
      </c>
      <c r="K357" s="251">
        <v>43887</v>
      </c>
      <c r="L357" s="251">
        <v>43900</v>
      </c>
      <c r="M357" s="4" t="s">
        <v>925</v>
      </c>
      <c r="N357" s="233"/>
      <c r="O357" s="227"/>
      <c r="P357" s="250" t="s">
        <v>1914</v>
      </c>
      <c r="Q357" s="229">
        <v>4700</v>
      </c>
      <c r="R357" s="209">
        <f t="shared" si="6"/>
        <v>0</v>
      </c>
    </row>
    <row r="358" spans="1:18" ht="38.25">
      <c r="A358" s="265">
        <v>9</v>
      </c>
      <c r="B358" s="201" t="s">
        <v>1670</v>
      </c>
      <c r="C358" s="250" t="s">
        <v>867</v>
      </c>
      <c r="D358" s="4" t="s">
        <v>511</v>
      </c>
      <c r="E358" s="1" t="s">
        <v>2171</v>
      </c>
      <c r="F358" s="4" t="s">
        <v>610</v>
      </c>
      <c r="G358" s="193" t="s">
        <v>514</v>
      </c>
      <c r="H358" s="229">
        <v>32000</v>
      </c>
      <c r="I358" s="273" t="s">
        <v>878</v>
      </c>
      <c r="J358" s="250" t="s">
        <v>918</v>
      </c>
      <c r="K358" s="251">
        <v>44042</v>
      </c>
      <c r="L358" s="251">
        <v>44063</v>
      </c>
      <c r="M358" s="4" t="s">
        <v>925</v>
      </c>
      <c r="N358" s="233"/>
      <c r="O358" s="227" t="s">
        <v>1922</v>
      </c>
      <c r="P358" s="250" t="s">
        <v>1504</v>
      </c>
      <c r="Q358" s="229">
        <v>32000</v>
      </c>
      <c r="R358" s="209">
        <f t="shared" si="6"/>
        <v>0</v>
      </c>
    </row>
    <row r="359" spans="1:18" ht="25.5">
      <c r="A359" s="265">
        <v>10</v>
      </c>
      <c r="B359" s="201" t="s">
        <v>1670</v>
      </c>
      <c r="C359" s="250" t="s">
        <v>867</v>
      </c>
      <c r="D359" s="4" t="s">
        <v>511</v>
      </c>
      <c r="E359" s="1" t="s">
        <v>2184</v>
      </c>
      <c r="F359" s="4" t="s">
        <v>1959</v>
      </c>
      <c r="G359" s="193" t="s">
        <v>514</v>
      </c>
      <c r="H359" s="229">
        <v>10130</v>
      </c>
      <c r="I359" s="273" t="s">
        <v>878</v>
      </c>
      <c r="J359" s="250" t="s">
        <v>918</v>
      </c>
      <c r="K359" s="251">
        <v>44082</v>
      </c>
      <c r="L359" s="251">
        <v>44119</v>
      </c>
      <c r="M359" s="4" t="s">
        <v>925</v>
      </c>
      <c r="N359" s="233"/>
      <c r="O359" s="227"/>
      <c r="P359" s="250" t="s">
        <v>1504</v>
      </c>
      <c r="Q359" s="229">
        <v>10130</v>
      </c>
      <c r="R359" s="209">
        <f t="shared" si="6"/>
        <v>0</v>
      </c>
    </row>
    <row r="360" spans="1:18" ht="40.5" customHeight="1">
      <c r="B360" s="201" t="s">
        <v>1751</v>
      </c>
      <c r="C360" s="250" t="s">
        <v>867</v>
      </c>
      <c r="D360" s="4"/>
      <c r="E360" s="1" t="s">
        <v>414</v>
      </c>
      <c r="F360" s="193"/>
      <c r="G360" s="220"/>
      <c r="H360" s="205">
        <v>46521.31</v>
      </c>
      <c r="I360" s="273" t="s">
        <v>878</v>
      </c>
      <c r="J360" s="250"/>
      <c r="K360" s="250"/>
      <c r="L360" s="234"/>
      <c r="M360" s="250"/>
      <c r="N360" s="233"/>
      <c r="O360" s="230"/>
      <c r="P360" s="250"/>
      <c r="Q360" s="229">
        <v>46521.31</v>
      </c>
      <c r="R360" s="209">
        <f t="shared" si="6"/>
        <v>0</v>
      </c>
    </row>
    <row r="361" spans="1:18">
      <c r="A361" s="265">
        <v>1</v>
      </c>
      <c r="B361" s="201" t="s">
        <v>1751</v>
      </c>
      <c r="C361" s="250" t="s">
        <v>867</v>
      </c>
      <c r="D361" s="4" t="s">
        <v>916</v>
      </c>
      <c r="E361" s="232" t="s">
        <v>1932</v>
      </c>
      <c r="F361" s="4" t="s">
        <v>1928</v>
      </c>
      <c r="G361" s="193" t="s">
        <v>877</v>
      </c>
      <c r="H361" s="229">
        <v>345</v>
      </c>
      <c r="I361" s="273" t="s">
        <v>878</v>
      </c>
      <c r="J361" s="250" t="s">
        <v>918</v>
      </c>
      <c r="K361" s="251">
        <v>43864</v>
      </c>
      <c r="L361" s="251">
        <v>43876</v>
      </c>
      <c r="M361" s="250" t="s">
        <v>925</v>
      </c>
      <c r="N361" s="233"/>
      <c r="O361" s="230"/>
      <c r="P361" s="250" t="s">
        <v>1914</v>
      </c>
      <c r="Q361" s="229">
        <v>345</v>
      </c>
      <c r="R361" s="209">
        <f t="shared" si="6"/>
        <v>0</v>
      </c>
    </row>
    <row r="362" spans="1:18">
      <c r="A362" s="265">
        <v>2</v>
      </c>
      <c r="B362" s="201" t="s">
        <v>1751</v>
      </c>
      <c r="C362" s="250" t="s">
        <v>867</v>
      </c>
      <c r="D362" s="4" t="s">
        <v>916</v>
      </c>
      <c r="E362" s="232" t="s">
        <v>1932</v>
      </c>
      <c r="F362" s="4" t="s">
        <v>1928</v>
      </c>
      <c r="G362" s="193" t="s">
        <v>877</v>
      </c>
      <c r="H362" s="235">
        <v>690</v>
      </c>
      <c r="I362" s="273" t="s">
        <v>878</v>
      </c>
      <c r="J362" s="250" t="s">
        <v>918</v>
      </c>
      <c r="K362" s="251">
        <v>43872</v>
      </c>
      <c r="L362" s="251">
        <v>43881</v>
      </c>
      <c r="M362" s="250" t="s">
        <v>925</v>
      </c>
      <c r="N362" s="236"/>
      <c r="O362" s="237"/>
      <c r="P362" s="250" t="s">
        <v>1914</v>
      </c>
      <c r="Q362" s="235">
        <v>690</v>
      </c>
      <c r="R362" s="209">
        <f t="shared" si="6"/>
        <v>0</v>
      </c>
    </row>
    <row r="363" spans="1:18">
      <c r="A363" s="265">
        <v>3</v>
      </c>
      <c r="B363" s="201" t="s">
        <v>1751</v>
      </c>
      <c r="C363" s="250" t="s">
        <v>867</v>
      </c>
      <c r="D363" s="4" t="s">
        <v>916</v>
      </c>
      <c r="E363" s="232" t="s">
        <v>1932</v>
      </c>
      <c r="F363" s="4" t="s">
        <v>1928</v>
      </c>
      <c r="G363" s="193" t="s">
        <v>877</v>
      </c>
      <c r="H363" s="235">
        <v>345</v>
      </c>
      <c r="I363" s="273" t="s">
        <v>878</v>
      </c>
      <c r="J363" s="250" t="s">
        <v>918</v>
      </c>
      <c r="K363" s="251">
        <v>43894</v>
      </c>
      <c r="L363" s="251">
        <v>43900</v>
      </c>
      <c r="M363" s="250" t="s">
        <v>925</v>
      </c>
      <c r="N363" s="236"/>
      <c r="O363" s="237"/>
      <c r="P363" s="250" t="s">
        <v>1914</v>
      </c>
      <c r="Q363" s="235">
        <v>345</v>
      </c>
      <c r="R363" s="209">
        <f t="shared" si="6"/>
        <v>0</v>
      </c>
    </row>
    <row r="364" spans="1:18">
      <c r="A364" s="265">
        <v>4</v>
      </c>
      <c r="B364" s="201" t="s">
        <v>1751</v>
      </c>
      <c r="C364" s="250" t="s">
        <v>867</v>
      </c>
      <c r="D364" s="4" t="s">
        <v>916</v>
      </c>
      <c r="E364" s="232" t="s">
        <v>1932</v>
      </c>
      <c r="F364" s="4" t="s">
        <v>1928</v>
      </c>
      <c r="G364" s="193" t="s">
        <v>877</v>
      </c>
      <c r="H364" s="235">
        <v>250</v>
      </c>
      <c r="I364" s="273" t="s">
        <v>878</v>
      </c>
      <c r="J364" s="250" t="s">
        <v>918</v>
      </c>
      <c r="K364" s="251">
        <v>43979</v>
      </c>
      <c r="L364" s="251">
        <v>43982</v>
      </c>
      <c r="M364" s="250" t="s">
        <v>925</v>
      </c>
      <c r="N364" s="236"/>
      <c r="O364" s="237"/>
      <c r="P364" s="250" t="s">
        <v>1914</v>
      </c>
      <c r="Q364" s="235">
        <v>250</v>
      </c>
      <c r="R364" s="209">
        <f t="shared" si="6"/>
        <v>0</v>
      </c>
    </row>
    <row r="365" spans="1:18">
      <c r="A365" s="265">
        <v>5</v>
      </c>
      <c r="B365" s="298" t="s">
        <v>1751</v>
      </c>
      <c r="C365" s="299" t="s">
        <v>867</v>
      </c>
      <c r="D365" s="84" t="s">
        <v>916</v>
      </c>
      <c r="E365" s="238" t="s">
        <v>1929</v>
      </c>
      <c r="F365" s="84" t="s">
        <v>1930</v>
      </c>
      <c r="G365" s="239" t="s">
        <v>1104</v>
      </c>
      <c r="H365" s="235">
        <v>2080</v>
      </c>
      <c r="I365" s="300" t="s">
        <v>878</v>
      </c>
      <c r="J365" s="299" t="s">
        <v>918</v>
      </c>
      <c r="K365" s="251">
        <v>43865</v>
      </c>
      <c r="L365" s="251">
        <v>43876</v>
      </c>
      <c r="M365" s="250" t="s">
        <v>925</v>
      </c>
      <c r="N365" s="236"/>
      <c r="O365" s="237"/>
      <c r="P365" s="250" t="s">
        <v>1914</v>
      </c>
      <c r="Q365" s="235">
        <v>2080</v>
      </c>
      <c r="R365" s="209">
        <f t="shared" si="6"/>
        <v>0</v>
      </c>
    </row>
    <row r="366" spans="1:18" ht="51">
      <c r="A366" s="265">
        <v>6</v>
      </c>
      <c r="B366" s="201" t="s">
        <v>1751</v>
      </c>
      <c r="C366" s="250" t="s">
        <v>867</v>
      </c>
      <c r="D366" s="4" t="s">
        <v>511</v>
      </c>
      <c r="E366" s="232" t="s">
        <v>1940</v>
      </c>
      <c r="F366" s="4" t="s">
        <v>1941</v>
      </c>
      <c r="G366" s="193" t="s">
        <v>514</v>
      </c>
      <c r="H366" s="229">
        <v>8750</v>
      </c>
      <c r="I366" s="273" t="s">
        <v>878</v>
      </c>
      <c r="J366" s="250" t="s">
        <v>918</v>
      </c>
      <c r="K366" s="251">
        <v>43867</v>
      </c>
      <c r="L366" s="251">
        <v>43871</v>
      </c>
      <c r="M366" s="250" t="s">
        <v>925</v>
      </c>
      <c r="N366" s="233"/>
      <c r="O366" s="230"/>
      <c r="P366" s="250" t="s">
        <v>1914</v>
      </c>
      <c r="Q366" s="229">
        <v>8750</v>
      </c>
      <c r="R366" s="209">
        <f t="shared" si="6"/>
        <v>0</v>
      </c>
    </row>
    <row r="367" spans="1:18" ht="25.5">
      <c r="A367" s="265">
        <v>7</v>
      </c>
      <c r="B367" s="298" t="s">
        <v>1751</v>
      </c>
      <c r="C367" s="299" t="s">
        <v>867</v>
      </c>
      <c r="D367" s="84" t="s">
        <v>916</v>
      </c>
      <c r="E367" s="238" t="s">
        <v>1953</v>
      </c>
      <c r="F367" s="84" t="s">
        <v>986</v>
      </c>
      <c r="G367" s="239" t="s">
        <v>1104</v>
      </c>
      <c r="H367" s="235">
        <v>250</v>
      </c>
      <c r="I367" s="300" t="s">
        <v>878</v>
      </c>
      <c r="J367" s="299" t="s">
        <v>918</v>
      </c>
      <c r="K367" s="251">
        <v>43879</v>
      </c>
      <c r="L367" s="251">
        <v>43886</v>
      </c>
      <c r="M367" s="250" t="s">
        <v>925</v>
      </c>
      <c r="N367" s="236"/>
      <c r="O367" s="237"/>
      <c r="P367" s="250" t="s">
        <v>1914</v>
      </c>
      <c r="Q367" s="235">
        <v>250</v>
      </c>
      <c r="R367" s="209">
        <f t="shared" si="6"/>
        <v>0</v>
      </c>
    </row>
    <row r="368" spans="1:18">
      <c r="A368" s="265">
        <v>8</v>
      </c>
      <c r="B368" s="201" t="s">
        <v>1751</v>
      </c>
      <c r="C368" s="250" t="s">
        <v>867</v>
      </c>
      <c r="D368" s="4" t="s">
        <v>920</v>
      </c>
      <c r="E368" s="232" t="s">
        <v>1954</v>
      </c>
      <c r="F368" s="4" t="s">
        <v>1955</v>
      </c>
      <c r="G368" s="193" t="s">
        <v>877</v>
      </c>
      <c r="H368" s="229">
        <v>58593.39</v>
      </c>
      <c r="I368" s="273" t="s">
        <v>878</v>
      </c>
      <c r="J368" s="250" t="s">
        <v>918</v>
      </c>
      <c r="K368" s="251">
        <v>43881</v>
      </c>
      <c r="L368" s="251">
        <v>43914</v>
      </c>
      <c r="M368" s="250" t="s">
        <v>925</v>
      </c>
      <c r="N368" s="233"/>
      <c r="O368" s="230"/>
      <c r="P368" s="250" t="s">
        <v>1504</v>
      </c>
      <c r="Q368" s="229">
        <v>58593.39</v>
      </c>
      <c r="R368" s="209">
        <f t="shared" si="6"/>
        <v>0</v>
      </c>
    </row>
    <row r="369" spans="1:18" ht="25.5">
      <c r="A369" s="265">
        <v>9</v>
      </c>
      <c r="B369" s="298" t="s">
        <v>1751</v>
      </c>
      <c r="C369" s="299" t="s">
        <v>867</v>
      </c>
      <c r="D369" s="84" t="s">
        <v>916</v>
      </c>
      <c r="E369" s="232" t="s">
        <v>1978</v>
      </c>
      <c r="F369" s="4" t="s">
        <v>626</v>
      </c>
      <c r="G369" s="193" t="s">
        <v>877</v>
      </c>
      <c r="H369" s="229">
        <v>1200</v>
      </c>
      <c r="I369" s="273" t="s">
        <v>878</v>
      </c>
      <c r="J369" s="250" t="s">
        <v>918</v>
      </c>
      <c r="K369" s="251">
        <v>43899</v>
      </c>
      <c r="L369" s="251">
        <v>412799</v>
      </c>
      <c r="M369" s="250" t="s">
        <v>925</v>
      </c>
      <c r="N369" s="233"/>
      <c r="O369" s="230"/>
      <c r="P369" s="250" t="s">
        <v>1914</v>
      </c>
      <c r="Q369" s="229">
        <v>1200</v>
      </c>
      <c r="R369" s="209">
        <f t="shared" si="6"/>
        <v>0</v>
      </c>
    </row>
    <row r="370" spans="1:18" ht="38.25">
      <c r="A370" s="265">
        <v>10</v>
      </c>
      <c r="B370" s="298" t="s">
        <v>1751</v>
      </c>
      <c r="C370" s="299" t="s">
        <v>867</v>
      </c>
      <c r="D370" s="84" t="s">
        <v>919</v>
      </c>
      <c r="E370" s="232" t="s">
        <v>2042</v>
      </c>
      <c r="F370" s="4" t="s">
        <v>2043</v>
      </c>
      <c r="G370" s="193" t="s">
        <v>1102</v>
      </c>
      <c r="H370" s="229">
        <v>0</v>
      </c>
      <c r="I370" s="273" t="s">
        <v>878</v>
      </c>
      <c r="J370" s="250" t="s">
        <v>918</v>
      </c>
      <c r="K370" s="251"/>
      <c r="L370" s="251"/>
      <c r="M370" s="250" t="s">
        <v>925</v>
      </c>
      <c r="N370" s="233"/>
      <c r="O370" s="230"/>
      <c r="P370" s="250" t="s">
        <v>1914</v>
      </c>
      <c r="Q370" s="229">
        <v>0</v>
      </c>
      <c r="R370" s="209">
        <f t="shared" si="6"/>
        <v>0</v>
      </c>
    </row>
    <row r="371" spans="1:18" ht="38.25">
      <c r="A371" s="265">
        <v>11</v>
      </c>
      <c r="B371" s="298" t="s">
        <v>1751</v>
      </c>
      <c r="C371" s="299" t="s">
        <v>867</v>
      </c>
      <c r="D371" s="84" t="s">
        <v>511</v>
      </c>
      <c r="E371" s="232" t="s">
        <v>2059</v>
      </c>
      <c r="F371" s="4" t="s">
        <v>2060</v>
      </c>
      <c r="G371" s="193" t="s">
        <v>514</v>
      </c>
      <c r="H371" s="229">
        <v>13035.08</v>
      </c>
      <c r="I371" s="273" t="s">
        <v>878</v>
      </c>
      <c r="J371" s="250" t="s">
        <v>918</v>
      </c>
      <c r="K371" s="251">
        <v>43963</v>
      </c>
      <c r="L371" s="251">
        <v>43971</v>
      </c>
      <c r="M371" s="250" t="s">
        <v>925</v>
      </c>
      <c r="N371" s="233"/>
      <c r="O371" s="230"/>
      <c r="P371" s="250" t="s">
        <v>1914</v>
      </c>
      <c r="Q371" s="229">
        <v>13035.08</v>
      </c>
      <c r="R371" s="209">
        <f t="shared" si="6"/>
        <v>0</v>
      </c>
    </row>
    <row r="372" spans="1:18" ht="38.25">
      <c r="A372" s="265">
        <v>12</v>
      </c>
      <c r="B372" s="298" t="s">
        <v>1751</v>
      </c>
      <c r="C372" s="299" t="s">
        <v>867</v>
      </c>
      <c r="D372" s="84" t="s">
        <v>972</v>
      </c>
      <c r="E372" s="232" t="s">
        <v>2061</v>
      </c>
      <c r="F372" s="4" t="s">
        <v>2062</v>
      </c>
      <c r="G372" s="193" t="s">
        <v>877</v>
      </c>
      <c r="H372" s="229">
        <v>4500</v>
      </c>
      <c r="I372" s="273" t="s">
        <v>878</v>
      </c>
      <c r="J372" s="250" t="s">
        <v>918</v>
      </c>
      <c r="K372" s="251">
        <v>43965</v>
      </c>
      <c r="L372" s="251">
        <v>43971</v>
      </c>
      <c r="M372" s="250" t="s">
        <v>925</v>
      </c>
      <c r="N372" s="233"/>
      <c r="O372" s="230"/>
      <c r="P372" s="250" t="s">
        <v>1914</v>
      </c>
      <c r="Q372" s="229">
        <v>4500</v>
      </c>
      <c r="R372" s="209">
        <f t="shared" si="6"/>
        <v>0</v>
      </c>
    </row>
    <row r="373" spans="1:18" ht="25.5">
      <c r="A373" s="265">
        <v>13</v>
      </c>
      <c r="B373" s="298" t="s">
        <v>1751</v>
      </c>
      <c r="C373" s="299" t="s">
        <v>867</v>
      </c>
      <c r="D373" s="84" t="s">
        <v>2089</v>
      </c>
      <c r="E373" s="232" t="s">
        <v>2117</v>
      </c>
      <c r="F373" s="4" t="s">
        <v>2090</v>
      </c>
      <c r="G373" s="193" t="s">
        <v>1102</v>
      </c>
      <c r="H373" s="229">
        <v>317.5</v>
      </c>
      <c r="I373" s="273" t="s">
        <v>878</v>
      </c>
      <c r="J373" s="250" t="s">
        <v>918</v>
      </c>
      <c r="K373" s="251">
        <v>43986</v>
      </c>
      <c r="L373" s="251">
        <v>43997</v>
      </c>
      <c r="M373" s="250" t="s">
        <v>925</v>
      </c>
      <c r="N373" s="233"/>
      <c r="O373" s="230"/>
      <c r="P373" s="250" t="s">
        <v>1914</v>
      </c>
      <c r="Q373" s="229">
        <v>317.5</v>
      </c>
      <c r="R373" s="209">
        <f t="shared" si="6"/>
        <v>0</v>
      </c>
    </row>
    <row r="374" spans="1:18">
      <c r="A374" s="265">
        <v>14</v>
      </c>
      <c r="B374" s="298" t="s">
        <v>1751</v>
      </c>
      <c r="C374" s="299" t="s">
        <v>867</v>
      </c>
      <c r="D374" s="84" t="s">
        <v>1019</v>
      </c>
      <c r="E374" s="232" t="s">
        <v>2098</v>
      </c>
      <c r="F374" s="4" t="s">
        <v>2099</v>
      </c>
      <c r="G374" s="193" t="s">
        <v>877</v>
      </c>
      <c r="H374" s="229">
        <v>0</v>
      </c>
      <c r="I374" s="273" t="s">
        <v>878</v>
      </c>
      <c r="J374" s="250" t="s">
        <v>918</v>
      </c>
      <c r="K374" s="251"/>
      <c r="L374" s="251"/>
      <c r="M374" s="250" t="s">
        <v>925</v>
      </c>
      <c r="N374" s="233"/>
      <c r="O374" s="230"/>
      <c r="P374" s="250" t="s">
        <v>1914</v>
      </c>
      <c r="Q374" s="229">
        <v>0</v>
      </c>
      <c r="R374" s="209">
        <f t="shared" si="6"/>
        <v>0</v>
      </c>
    </row>
    <row r="375" spans="1:18" ht="63.75">
      <c r="A375" s="265">
        <v>15</v>
      </c>
      <c r="B375" s="298" t="s">
        <v>1751</v>
      </c>
      <c r="C375" s="299" t="s">
        <v>867</v>
      </c>
      <c r="D375" s="84" t="s">
        <v>919</v>
      </c>
      <c r="E375" s="232" t="s">
        <v>2110</v>
      </c>
      <c r="F375" s="4" t="s">
        <v>2043</v>
      </c>
      <c r="G375" s="193" t="s">
        <v>1102</v>
      </c>
      <c r="H375" s="229">
        <v>20000</v>
      </c>
      <c r="I375" s="273" t="s">
        <v>878</v>
      </c>
      <c r="J375" s="250" t="s">
        <v>918</v>
      </c>
      <c r="K375" s="251">
        <v>43999</v>
      </c>
      <c r="L375" s="251">
        <v>43999</v>
      </c>
      <c r="M375" s="250" t="s">
        <v>925</v>
      </c>
      <c r="N375" s="233"/>
      <c r="O375" s="230"/>
      <c r="P375" s="250" t="s">
        <v>1914</v>
      </c>
      <c r="Q375" s="229">
        <v>20000</v>
      </c>
      <c r="R375" s="209">
        <f t="shared" si="6"/>
        <v>0</v>
      </c>
    </row>
    <row r="376" spans="1:18" ht="25.5">
      <c r="A376" s="265">
        <v>16</v>
      </c>
      <c r="B376" s="298" t="s">
        <v>1751</v>
      </c>
      <c r="C376" s="299" t="s">
        <v>867</v>
      </c>
      <c r="D376" s="84" t="s">
        <v>2089</v>
      </c>
      <c r="E376" s="232" t="s">
        <v>2116</v>
      </c>
      <c r="F376" s="4" t="s">
        <v>2090</v>
      </c>
      <c r="G376" s="193" t="s">
        <v>877</v>
      </c>
      <c r="H376" s="229">
        <v>68.040000000000006</v>
      </c>
      <c r="I376" s="273" t="s">
        <v>878</v>
      </c>
      <c r="J376" s="250" t="s">
        <v>918</v>
      </c>
      <c r="K376" s="251">
        <v>44000</v>
      </c>
      <c r="L376" s="251">
        <v>44002</v>
      </c>
      <c r="M376" s="250" t="s">
        <v>925</v>
      </c>
      <c r="N376" s="233"/>
      <c r="O376" s="230"/>
      <c r="P376" s="250" t="s">
        <v>1914</v>
      </c>
      <c r="Q376" s="229">
        <v>68.040000000000006</v>
      </c>
      <c r="R376" s="209">
        <f t="shared" si="6"/>
        <v>0</v>
      </c>
    </row>
    <row r="377" spans="1:18">
      <c r="A377" s="265">
        <v>17</v>
      </c>
      <c r="B377" s="298" t="s">
        <v>1751</v>
      </c>
      <c r="C377" s="299" t="s">
        <v>867</v>
      </c>
      <c r="D377" s="84" t="s">
        <v>1019</v>
      </c>
      <c r="E377" s="232" t="s">
        <v>2098</v>
      </c>
      <c r="F377" s="4" t="s">
        <v>2099</v>
      </c>
      <c r="G377" s="193" t="s">
        <v>877</v>
      </c>
      <c r="H377" s="229">
        <v>58.1</v>
      </c>
      <c r="I377" s="273" t="s">
        <v>878</v>
      </c>
      <c r="J377" s="250" t="s">
        <v>918</v>
      </c>
      <c r="K377" s="251">
        <v>44006</v>
      </c>
      <c r="L377" s="251">
        <v>44012</v>
      </c>
      <c r="M377" s="250" t="s">
        <v>925</v>
      </c>
      <c r="N377" s="233"/>
      <c r="O377" s="230"/>
      <c r="P377" s="250" t="s">
        <v>1914</v>
      </c>
      <c r="Q377" s="229">
        <v>58.1</v>
      </c>
      <c r="R377" s="209">
        <f t="shared" si="6"/>
        <v>0</v>
      </c>
    </row>
    <row r="378" spans="1:18" ht="76.5">
      <c r="A378" s="265">
        <v>18</v>
      </c>
      <c r="B378" s="298" t="s">
        <v>1751</v>
      </c>
      <c r="C378" s="299" t="s">
        <v>867</v>
      </c>
      <c r="D378" s="84" t="s">
        <v>1079</v>
      </c>
      <c r="E378" s="232" t="s">
        <v>2125</v>
      </c>
      <c r="F378" s="4" t="s">
        <v>2126</v>
      </c>
      <c r="G378" s="193" t="s">
        <v>877</v>
      </c>
      <c r="H378" s="229">
        <v>0</v>
      </c>
      <c r="I378" s="273" t="s">
        <v>878</v>
      </c>
      <c r="J378" s="250" t="s">
        <v>834</v>
      </c>
      <c r="K378" s="251"/>
      <c r="L378" s="251"/>
      <c r="M378" s="250" t="s">
        <v>980</v>
      </c>
      <c r="N378" s="233"/>
      <c r="O378" s="230"/>
      <c r="P378" s="250" t="s">
        <v>1175</v>
      </c>
      <c r="Q378" s="229">
        <v>0</v>
      </c>
      <c r="R378" s="209">
        <f t="shared" si="6"/>
        <v>0</v>
      </c>
    </row>
    <row r="379" spans="1:18" ht="76.5">
      <c r="A379" s="265">
        <v>19</v>
      </c>
      <c r="B379" s="298" t="s">
        <v>1751</v>
      </c>
      <c r="C379" s="299" t="s">
        <v>867</v>
      </c>
      <c r="D379" s="84" t="s">
        <v>1079</v>
      </c>
      <c r="E379" s="232" t="s">
        <v>2125</v>
      </c>
      <c r="F379" s="4" t="s">
        <v>2126</v>
      </c>
      <c r="G379" s="193" t="s">
        <v>877</v>
      </c>
      <c r="H379" s="229">
        <v>156670</v>
      </c>
      <c r="I379" s="273" t="s">
        <v>878</v>
      </c>
      <c r="J379" s="250" t="s">
        <v>834</v>
      </c>
      <c r="K379" s="251">
        <v>44155</v>
      </c>
      <c r="L379" s="251">
        <v>44216</v>
      </c>
      <c r="M379" s="250" t="s">
        <v>980</v>
      </c>
      <c r="N379" s="233"/>
      <c r="O379" s="230"/>
      <c r="P379" s="250" t="s">
        <v>1175</v>
      </c>
      <c r="Q379" s="229">
        <v>156670</v>
      </c>
      <c r="R379" s="209">
        <f t="shared" si="6"/>
        <v>0</v>
      </c>
    </row>
    <row r="380" spans="1:18" ht="63.75">
      <c r="A380" s="265">
        <v>20</v>
      </c>
      <c r="B380" s="298" t="s">
        <v>1751</v>
      </c>
      <c r="C380" s="299" t="s">
        <v>867</v>
      </c>
      <c r="D380" s="84" t="s">
        <v>1079</v>
      </c>
      <c r="E380" s="232" t="s">
        <v>2127</v>
      </c>
      <c r="F380" s="4" t="s">
        <v>2128</v>
      </c>
      <c r="G380" s="193" t="s">
        <v>877</v>
      </c>
      <c r="H380" s="229">
        <v>1500</v>
      </c>
      <c r="I380" s="273" t="s">
        <v>878</v>
      </c>
      <c r="J380" s="250" t="s">
        <v>918</v>
      </c>
      <c r="K380" s="251">
        <v>44014</v>
      </c>
      <c r="L380" s="251">
        <v>44022</v>
      </c>
      <c r="M380" s="250" t="s">
        <v>925</v>
      </c>
      <c r="N380" s="233"/>
      <c r="O380" s="230"/>
      <c r="P380" s="250" t="s">
        <v>1914</v>
      </c>
      <c r="Q380" s="229">
        <v>1500</v>
      </c>
      <c r="R380" s="209">
        <f t="shared" si="6"/>
        <v>0</v>
      </c>
    </row>
    <row r="381" spans="1:18">
      <c r="A381" s="265">
        <v>21</v>
      </c>
      <c r="B381" s="298" t="s">
        <v>1751</v>
      </c>
      <c r="C381" s="299" t="s">
        <v>867</v>
      </c>
      <c r="D381" s="84" t="s">
        <v>1019</v>
      </c>
      <c r="E381" s="232" t="s">
        <v>2133</v>
      </c>
      <c r="F381" s="4" t="s">
        <v>901</v>
      </c>
      <c r="G381" s="193" t="s">
        <v>877</v>
      </c>
      <c r="H381" s="229">
        <v>287</v>
      </c>
      <c r="I381" s="273" t="s">
        <v>878</v>
      </c>
      <c r="J381" s="250" t="s">
        <v>918</v>
      </c>
      <c r="K381" s="251">
        <v>44018</v>
      </c>
      <c r="L381" s="251">
        <v>44022</v>
      </c>
      <c r="M381" s="250" t="s">
        <v>925</v>
      </c>
      <c r="N381" s="233"/>
      <c r="O381" s="230"/>
      <c r="P381" s="250" t="s">
        <v>1914</v>
      </c>
      <c r="Q381" s="229">
        <v>287</v>
      </c>
      <c r="R381" s="209">
        <f t="shared" si="6"/>
        <v>0</v>
      </c>
    </row>
    <row r="382" spans="1:18">
      <c r="A382" s="265">
        <v>22</v>
      </c>
      <c r="B382" s="298" t="s">
        <v>1751</v>
      </c>
      <c r="C382" s="299" t="s">
        <v>867</v>
      </c>
      <c r="D382" s="84" t="s">
        <v>2089</v>
      </c>
      <c r="E382" s="232" t="s">
        <v>2138</v>
      </c>
      <c r="F382" s="4" t="s">
        <v>626</v>
      </c>
      <c r="G382" s="193" t="s">
        <v>877</v>
      </c>
      <c r="H382" s="229">
        <v>368.03</v>
      </c>
      <c r="I382" s="273" t="s">
        <v>878</v>
      </c>
      <c r="J382" s="250" t="s">
        <v>918</v>
      </c>
      <c r="K382" s="251">
        <v>44020</v>
      </c>
      <c r="L382" s="251">
        <v>44027</v>
      </c>
      <c r="M382" s="250" t="s">
        <v>925</v>
      </c>
      <c r="N382" s="233"/>
      <c r="O382" s="230"/>
      <c r="P382" s="250" t="s">
        <v>1914</v>
      </c>
      <c r="Q382" s="229">
        <v>368.03</v>
      </c>
      <c r="R382" s="209">
        <f t="shared" si="6"/>
        <v>0</v>
      </c>
    </row>
    <row r="383" spans="1:18" ht="38.25">
      <c r="A383" s="265">
        <v>23</v>
      </c>
      <c r="B383" s="298" t="s">
        <v>1751</v>
      </c>
      <c r="C383" s="299" t="s">
        <v>867</v>
      </c>
      <c r="D383" s="84" t="s">
        <v>1079</v>
      </c>
      <c r="E383" s="232" t="s">
        <v>2168</v>
      </c>
      <c r="F383" s="4" t="s">
        <v>1090</v>
      </c>
      <c r="G383" s="193" t="s">
        <v>1104</v>
      </c>
      <c r="H383" s="229">
        <v>0</v>
      </c>
      <c r="I383" s="273" t="s">
        <v>878</v>
      </c>
      <c r="J383" s="250" t="s">
        <v>918</v>
      </c>
      <c r="K383" s="251"/>
      <c r="L383" s="251"/>
      <c r="M383" s="250" t="s">
        <v>925</v>
      </c>
      <c r="N383" s="233"/>
      <c r="O383" s="198" t="s">
        <v>1110</v>
      </c>
      <c r="P383" s="250" t="s">
        <v>1914</v>
      </c>
      <c r="Q383" s="229">
        <v>0</v>
      </c>
      <c r="R383" s="209">
        <f t="shared" si="6"/>
        <v>0</v>
      </c>
    </row>
    <row r="384" spans="1:18" ht="38.25">
      <c r="A384" s="265">
        <v>24</v>
      </c>
      <c r="B384" s="298" t="s">
        <v>1751</v>
      </c>
      <c r="C384" s="299" t="s">
        <v>867</v>
      </c>
      <c r="D384" s="84" t="s">
        <v>1079</v>
      </c>
      <c r="E384" s="232" t="s">
        <v>2168</v>
      </c>
      <c r="F384" s="4" t="s">
        <v>1090</v>
      </c>
      <c r="G384" s="193" t="s">
        <v>1104</v>
      </c>
      <c r="H384" s="229">
        <v>20000</v>
      </c>
      <c r="I384" s="273" t="s">
        <v>878</v>
      </c>
      <c r="J384" s="250" t="s">
        <v>918</v>
      </c>
      <c r="K384" s="251">
        <v>44042</v>
      </c>
      <c r="L384" s="251">
        <v>44053</v>
      </c>
      <c r="M384" s="250" t="s">
        <v>925</v>
      </c>
      <c r="N384" s="233"/>
      <c r="O384" s="198" t="s">
        <v>1110</v>
      </c>
      <c r="P384" s="250" t="s">
        <v>1914</v>
      </c>
      <c r="Q384" s="229">
        <v>20000</v>
      </c>
      <c r="R384" s="209">
        <f t="shared" si="6"/>
        <v>0</v>
      </c>
    </row>
    <row r="385" spans="1:18" ht="25.5">
      <c r="A385" s="265">
        <v>25</v>
      </c>
      <c r="B385" s="298" t="s">
        <v>1751</v>
      </c>
      <c r="C385" s="299" t="s">
        <v>867</v>
      </c>
      <c r="D385" s="84" t="s">
        <v>511</v>
      </c>
      <c r="E385" s="232" t="s">
        <v>2169</v>
      </c>
      <c r="F385" s="4" t="s">
        <v>2170</v>
      </c>
      <c r="G385" s="193" t="s">
        <v>512</v>
      </c>
      <c r="H385" s="229">
        <v>172500</v>
      </c>
      <c r="I385" s="273" t="s">
        <v>878</v>
      </c>
      <c r="J385" s="250" t="s">
        <v>1983</v>
      </c>
      <c r="K385" s="251">
        <v>44053</v>
      </c>
      <c r="L385" s="251">
        <v>44090</v>
      </c>
      <c r="M385" s="250" t="s">
        <v>925</v>
      </c>
      <c r="N385" s="233"/>
      <c r="O385" s="198"/>
      <c r="P385" s="250" t="s">
        <v>1505</v>
      </c>
      <c r="Q385" s="229">
        <v>172500</v>
      </c>
      <c r="R385" s="209">
        <f t="shared" si="6"/>
        <v>0</v>
      </c>
    </row>
    <row r="386" spans="1:18" ht="25.5">
      <c r="A386" s="265">
        <v>26</v>
      </c>
      <c r="B386" s="298" t="s">
        <v>1751</v>
      </c>
      <c r="C386" s="299" t="s">
        <v>867</v>
      </c>
      <c r="D386" s="84" t="s">
        <v>2089</v>
      </c>
      <c r="E386" s="232" t="s">
        <v>2187</v>
      </c>
      <c r="F386" s="4" t="s">
        <v>2188</v>
      </c>
      <c r="G386" s="193" t="s">
        <v>877</v>
      </c>
      <c r="H386" s="229">
        <v>66000</v>
      </c>
      <c r="I386" s="273" t="s">
        <v>878</v>
      </c>
      <c r="J386" s="250" t="s">
        <v>918</v>
      </c>
      <c r="K386" s="251">
        <v>44090</v>
      </c>
      <c r="L386" s="251">
        <v>44133</v>
      </c>
      <c r="M386" s="250" t="s">
        <v>925</v>
      </c>
      <c r="N386" s="233"/>
      <c r="O386" s="198"/>
      <c r="P386" s="250" t="s">
        <v>1504</v>
      </c>
      <c r="Q386" s="229">
        <v>25000</v>
      </c>
      <c r="R386" s="209">
        <f t="shared" ref="R386:R394" si="7">H386-Q386</f>
        <v>41000</v>
      </c>
    </row>
    <row r="387" spans="1:18" ht="25.5">
      <c r="A387" s="265">
        <v>27</v>
      </c>
      <c r="B387" s="298" t="s">
        <v>1751</v>
      </c>
      <c r="C387" s="299" t="s">
        <v>867</v>
      </c>
      <c r="D387" s="84" t="s">
        <v>511</v>
      </c>
      <c r="E387" s="232" t="s">
        <v>2227</v>
      </c>
      <c r="F387" s="199" t="s">
        <v>2228</v>
      </c>
      <c r="G387" s="193" t="s">
        <v>1102</v>
      </c>
      <c r="H387" s="229">
        <v>2000</v>
      </c>
      <c r="I387" s="273" t="s">
        <v>878</v>
      </c>
      <c r="J387" s="250" t="s">
        <v>918</v>
      </c>
      <c r="K387" s="251">
        <v>44082</v>
      </c>
      <c r="L387" s="251">
        <v>44089</v>
      </c>
      <c r="M387" s="250" t="s">
        <v>925</v>
      </c>
      <c r="N387" s="233"/>
      <c r="O387" s="198"/>
      <c r="P387" s="250" t="s">
        <v>1914</v>
      </c>
      <c r="Q387" s="229">
        <v>2000</v>
      </c>
      <c r="R387" s="209">
        <f t="shared" si="7"/>
        <v>0</v>
      </c>
    </row>
    <row r="388" spans="1:18">
      <c r="A388" s="265">
        <v>28</v>
      </c>
      <c r="B388" s="298" t="s">
        <v>1751</v>
      </c>
      <c r="C388" s="299" t="s">
        <v>867</v>
      </c>
      <c r="D388" s="84" t="s">
        <v>920</v>
      </c>
      <c r="E388" s="232" t="s">
        <v>2254</v>
      </c>
      <c r="F388" s="199" t="s">
        <v>2255</v>
      </c>
      <c r="G388" s="193" t="s">
        <v>877</v>
      </c>
      <c r="H388" s="229">
        <v>20270.12</v>
      </c>
      <c r="I388" s="273" t="s">
        <v>878</v>
      </c>
      <c r="J388" s="250" t="s">
        <v>918</v>
      </c>
      <c r="K388" s="251">
        <v>44123</v>
      </c>
      <c r="L388" s="251">
        <v>44165</v>
      </c>
      <c r="M388" s="250" t="s">
        <v>925</v>
      </c>
      <c r="N388" s="233"/>
      <c r="O388" s="198"/>
      <c r="P388" s="250" t="s">
        <v>1504</v>
      </c>
      <c r="Q388" s="229">
        <v>20270.12</v>
      </c>
      <c r="R388" s="209">
        <f t="shared" si="7"/>
        <v>0</v>
      </c>
    </row>
    <row r="389" spans="1:18" ht="25.5">
      <c r="A389" s="265">
        <v>29</v>
      </c>
      <c r="B389" s="298" t="s">
        <v>1751</v>
      </c>
      <c r="C389" s="299" t="s">
        <v>867</v>
      </c>
      <c r="D389" s="84" t="s">
        <v>2089</v>
      </c>
      <c r="E389" s="232" t="s">
        <v>2263</v>
      </c>
      <c r="F389" s="4" t="s">
        <v>2090</v>
      </c>
      <c r="G389" s="193" t="s">
        <v>1102</v>
      </c>
      <c r="H389" s="229">
        <v>120</v>
      </c>
      <c r="I389" s="273" t="s">
        <v>878</v>
      </c>
      <c r="J389" s="250" t="s">
        <v>918</v>
      </c>
      <c r="K389" s="251">
        <v>44113</v>
      </c>
      <c r="L389" s="251">
        <v>44119</v>
      </c>
      <c r="M389" s="250" t="s">
        <v>925</v>
      </c>
      <c r="N389" s="233"/>
      <c r="O389" s="198"/>
      <c r="P389" s="250" t="s">
        <v>1914</v>
      </c>
      <c r="Q389" s="229">
        <v>120</v>
      </c>
      <c r="R389" s="209">
        <f t="shared" si="7"/>
        <v>0</v>
      </c>
    </row>
    <row r="390" spans="1:18" ht="51">
      <c r="A390" s="265">
        <v>30</v>
      </c>
      <c r="B390" s="298" t="s">
        <v>1751</v>
      </c>
      <c r="C390" s="299" t="s">
        <v>867</v>
      </c>
      <c r="D390" s="84" t="s">
        <v>1079</v>
      </c>
      <c r="E390" s="232" t="s">
        <v>2272</v>
      </c>
      <c r="F390" s="4" t="s">
        <v>2273</v>
      </c>
      <c r="G390" s="193" t="s">
        <v>877</v>
      </c>
      <c r="H390" s="229">
        <v>38.24</v>
      </c>
      <c r="I390" s="273" t="s">
        <v>878</v>
      </c>
      <c r="J390" s="250" t="s">
        <v>918</v>
      </c>
      <c r="K390" s="251">
        <v>44134</v>
      </c>
      <c r="L390" s="251">
        <v>44134</v>
      </c>
      <c r="M390" s="250" t="s">
        <v>925</v>
      </c>
      <c r="N390" s="233"/>
      <c r="O390" s="198"/>
      <c r="P390" s="250" t="s">
        <v>1914</v>
      </c>
      <c r="Q390" s="229">
        <v>38.24</v>
      </c>
      <c r="R390" s="209">
        <f t="shared" si="7"/>
        <v>0</v>
      </c>
    </row>
    <row r="391" spans="1:18">
      <c r="A391" s="265">
        <v>31</v>
      </c>
      <c r="B391" s="298" t="s">
        <v>1751</v>
      </c>
      <c r="C391" s="299" t="s">
        <v>867</v>
      </c>
      <c r="D391" s="84" t="s">
        <v>2089</v>
      </c>
      <c r="E391" s="232" t="s">
        <v>2293</v>
      </c>
      <c r="F391" s="4" t="s">
        <v>626</v>
      </c>
      <c r="G391" s="4" t="s">
        <v>877</v>
      </c>
      <c r="H391" s="229">
        <v>294.12</v>
      </c>
      <c r="I391" s="273" t="s">
        <v>878</v>
      </c>
      <c r="J391" s="250" t="s">
        <v>918</v>
      </c>
      <c r="K391" s="251">
        <v>44127</v>
      </c>
      <c r="L391" s="251">
        <v>44139</v>
      </c>
      <c r="M391" s="250" t="s">
        <v>925</v>
      </c>
      <c r="N391" s="233"/>
      <c r="O391" s="198"/>
      <c r="P391" s="250" t="s">
        <v>1914</v>
      </c>
      <c r="Q391" s="229">
        <v>294.12</v>
      </c>
      <c r="R391" s="209">
        <f t="shared" si="7"/>
        <v>0</v>
      </c>
    </row>
    <row r="392" spans="1:18" ht="38.25">
      <c r="B392" s="201" t="s">
        <v>1970</v>
      </c>
      <c r="C392" s="250" t="s">
        <v>867</v>
      </c>
      <c r="D392" s="3" t="s">
        <v>997</v>
      </c>
      <c r="E392" s="3" t="s">
        <v>998</v>
      </c>
      <c r="F392" s="4" t="s">
        <v>999</v>
      </c>
      <c r="G392" s="4" t="s">
        <v>877</v>
      </c>
      <c r="H392" s="194">
        <v>200000</v>
      </c>
      <c r="I392" s="4" t="s">
        <v>878</v>
      </c>
      <c r="J392" s="250" t="s">
        <v>1983</v>
      </c>
      <c r="K392" s="251">
        <v>43922</v>
      </c>
      <c r="L392" s="251">
        <v>43958</v>
      </c>
      <c r="M392" s="250" t="s">
        <v>925</v>
      </c>
      <c r="N392" s="233"/>
      <c r="O392" s="230"/>
      <c r="P392" s="250" t="s">
        <v>1506</v>
      </c>
      <c r="Q392" s="229">
        <v>200000</v>
      </c>
      <c r="R392" s="209">
        <f t="shared" si="7"/>
        <v>0</v>
      </c>
    </row>
    <row r="393" spans="1:18" ht="38.25">
      <c r="B393" s="201" t="s">
        <v>2088</v>
      </c>
      <c r="C393" s="250" t="s">
        <v>867</v>
      </c>
      <c r="D393" s="4" t="s">
        <v>868</v>
      </c>
      <c r="E393" s="232" t="s">
        <v>2086</v>
      </c>
      <c r="F393" s="4" t="s">
        <v>2087</v>
      </c>
      <c r="G393" s="193" t="s">
        <v>877</v>
      </c>
      <c r="H393" s="205">
        <v>2349705.62</v>
      </c>
      <c r="I393" s="273" t="s">
        <v>878</v>
      </c>
      <c r="J393" s="4" t="s">
        <v>915</v>
      </c>
      <c r="K393" s="251">
        <v>44007</v>
      </c>
      <c r="L393" s="233">
        <v>44097</v>
      </c>
      <c r="M393" s="250" t="s">
        <v>980</v>
      </c>
      <c r="N393" s="233"/>
      <c r="O393" s="230" t="s">
        <v>911</v>
      </c>
      <c r="P393" s="250" t="s">
        <v>1503</v>
      </c>
      <c r="Q393" s="229">
        <v>1002314.7</v>
      </c>
      <c r="R393" s="209">
        <f t="shared" si="7"/>
        <v>1347390.9200000002</v>
      </c>
    </row>
    <row r="394" spans="1:18" ht="51">
      <c r="B394" s="201" t="s">
        <v>2285</v>
      </c>
      <c r="C394" s="250" t="s">
        <v>867</v>
      </c>
      <c r="D394" s="4"/>
      <c r="E394" s="232" t="s">
        <v>2286</v>
      </c>
      <c r="F394" s="4" t="s">
        <v>2287</v>
      </c>
      <c r="G394" s="193" t="s">
        <v>877</v>
      </c>
      <c r="H394" s="229">
        <v>147000</v>
      </c>
      <c r="I394" s="273" t="s">
        <v>878</v>
      </c>
      <c r="J394" s="4" t="s">
        <v>2288</v>
      </c>
      <c r="K394" s="250"/>
      <c r="L394" s="233"/>
      <c r="M394" s="250"/>
      <c r="N394" s="233"/>
      <c r="O394" s="230"/>
      <c r="P394" s="250"/>
      <c r="Q394" s="229">
        <v>147000</v>
      </c>
      <c r="R394" s="209">
        <f t="shared" si="7"/>
        <v>0</v>
      </c>
    </row>
    <row r="396" spans="1:18">
      <c r="B396" s="284"/>
      <c r="C396" s="285"/>
      <c r="D396" s="284"/>
      <c r="E396" s="286" t="s">
        <v>1450</v>
      </c>
      <c r="F396" s="230"/>
      <c r="G396" s="230"/>
      <c r="H396" s="287">
        <f>SUM(H266:H395)</f>
        <v>39983588.219999991</v>
      </c>
      <c r="I396" s="285"/>
      <c r="J396" s="285"/>
      <c r="K396" s="285"/>
      <c r="L396" s="285"/>
      <c r="M396" s="285"/>
      <c r="N396" s="285"/>
      <c r="O396" s="225"/>
      <c r="P396" s="285"/>
      <c r="Q396" s="288">
        <f>SUM(Q266:Q395)</f>
        <v>33193914.98</v>
      </c>
      <c r="R396" s="288">
        <f>SUM(R266:R395)</f>
        <v>6782873.2399999993</v>
      </c>
    </row>
    <row r="399" spans="1:18" ht="15.75">
      <c r="C399" s="289" t="s">
        <v>1671</v>
      </c>
      <c r="D399" s="290"/>
      <c r="E399" s="290" t="s">
        <v>1452</v>
      </c>
    </row>
    <row r="401" spans="2:18" ht="63.75">
      <c r="B401" s="201" t="s">
        <v>1672</v>
      </c>
      <c r="C401" s="4" t="s">
        <v>1166</v>
      </c>
      <c r="D401" s="4" t="s">
        <v>511</v>
      </c>
      <c r="E401" s="1" t="s">
        <v>640</v>
      </c>
      <c r="F401" s="4" t="s">
        <v>641</v>
      </c>
      <c r="G401" s="4" t="s">
        <v>877</v>
      </c>
      <c r="H401" s="205">
        <v>7334008.8300000001</v>
      </c>
      <c r="I401" s="273" t="s">
        <v>878</v>
      </c>
      <c r="J401" s="4" t="s">
        <v>834</v>
      </c>
      <c r="K401" s="207">
        <v>43833</v>
      </c>
      <c r="L401" s="207">
        <v>43903</v>
      </c>
      <c r="M401" s="4" t="s">
        <v>980</v>
      </c>
      <c r="N401" s="4">
        <v>2020</v>
      </c>
      <c r="O401" s="198" t="s">
        <v>2147</v>
      </c>
      <c r="P401" s="4" t="s">
        <v>1506</v>
      </c>
      <c r="Q401" s="205">
        <v>4855008.83</v>
      </c>
      <c r="R401" s="209">
        <f>7334008.83-Q401</f>
        <v>2479000</v>
      </c>
    </row>
    <row r="402" spans="2:18" ht="25.5">
      <c r="B402" s="201" t="s">
        <v>1673</v>
      </c>
      <c r="C402" s="4" t="s">
        <v>1166</v>
      </c>
      <c r="D402" s="4" t="s">
        <v>511</v>
      </c>
      <c r="E402" s="1" t="s">
        <v>646</v>
      </c>
      <c r="F402" s="4" t="s">
        <v>647</v>
      </c>
      <c r="G402" s="4" t="s">
        <v>877</v>
      </c>
      <c r="H402" s="205">
        <v>2463198.69</v>
      </c>
      <c r="I402" s="273" t="s">
        <v>878</v>
      </c>
      <c r="J402" s="4" t="s">
        <v>834</v>
      </c>
      <c r="K402" s="207">
        <v>43851</v>
      </c>
      <c r="L402" s="207">
        <v>43922</v>
      </c>
      <c r="M402" s="4" t="s">
        <v>980</v>
      </c>
      <c r="N402" s="4" t="s">
        <v>669</v>
      </c>
      <c r="O402" s="198"/>
      <c r="P402" s="4" t="s">
        <v>1506</v>
      </c>
      <c r="Q402" s="205">
        <v>1712198.69</v>
      </c>
      <c r="R402" s="209">
        <f>2463198.69-Q402</f>
        <v>751000</v>
      </c>
    </row>
    <row r="403" spans="2:18" ht="25.5">
      <c r="B403" s="201" t="s">
        <v>1674</v>
      </c>
      <c r="C403" s="4" t="s">
        <v>1166</v>
      </c>
      <c r="D403" s="4" t="s">
        <v>511</v>
      </c>
      <c r="E403" s="1" t="s">
        <v>648</v>
      </c>
      <c r="F403" s="193" t="s">
        <v>649</v>
      </c>
      <c r="G403" s="4" t="s">
        <v>877</v>
      </c>
      <c r="H403" s="205">
        <v>2438432.2999999998</v>
      </c>
      <c r="I403" s="273" t="s">
        <v>878</v>
      </c>
      <c r="J403" s="4" t="s">
        <v>834</v>
      </c>
      <c r="K403" s="207">
        <v>43895</v>
      </c>
      <c r="L403" s="207">
        <v>43966</v>
      </c>
      <c r="M403" s="4" t="s">
        <v>980</v>
      </c>
      <c r="N403" s="4" t="s">
        <v>669</v>
      </c>
      <c r="O403" s="240"/>
      <c r="P403" s="4" t="s">
        <v>1506</v>
      </c>
      <c r="Q403" s="205">
        <v>2173432.2999999998</v>
      </c>
      <c r="R403" s="209">
        <f>2438432.3-Q403</f>
        <v>265000</v>
      </c>
    </row>
    <row r="404" spans="2:18" ht="25.5">
      <c r="B404" s="201" t="s">
        <v>1675</v>
      </c>
      <c r="C404" s="4" t="s">
        <v>1166</v>
      </c>
      <c r="D404" s="4" t="s">
        <v>511</v>
      </c>
      <c r="E404" s="1" t="s">
        <v>655</v>
      </c>
      <c r="F404" s="4" t="s">
        <v>656</v>
      </c>
      <c r="G404" s="4" t="s">
        <v>657</v>
      </c>
      <c r="H404" s="205">
        <v>1813656.66</v>
      </c>
      <c r="I404" s="273" t="s">
        <v>878</v>
      </c>
      <c r="J404" s="4" t="s">
        <v>834</v>
      </c>
      <c r="K404" s="207">
        <v>43850</v>
      </c>
      <c r="L404" s="207">
        <v>43921</v>
      </c>
      <c r="M404" s="4" t="s">
        <v>980</v>
      </c>
      <c r="N404" s="4" t="s">
        <v>633</v>
      </c>
      <c r="O404" s="198" t="s">
        <v>1977</v>
      </c>
      <c r="P404" s="4" t="s">
        <v>1506</v>
      </c>
      <c r="Q404" s="223">
        <v>516656.66</v>
      </c>
      <c r="R404" s="209">
        <f>1813656.66-Q404</f>
        <v>1297000</v>
      </c>
    </row>
    <row r="405" spans="2:18" ht="25.5">
      <c r="B405" s="201" t="s">
        <v>1676</v>
      </c>
      <c r="C405" s="4" t="s">
        <v>1166</v>
      </c>
      <c r="D405" s="4" t="s">
        <v>511</v>
      </c>
      <c r="E405" s="1" t="s">
        <v>664</v>
      </c>
      <c r="F405" s="4" t="s">
        <v>665</v>
      </c>
      <c r="G405" s="4" t="s">
        <v>877</v>
      </c>
      <c r="H405" s="205">
        <v>4497968.46</v>
      </c>
      <c r="I405" s="273" t="s">
        <v>878</v>
      </c>
      <c r="J405" s="4" t="s">
        <v>834</v>
      </c>
      <c r="K405" s="207">
        <v>43851</v>
      </c>
      <c r="L405" s="207">
        <v>43922</v>
      </c>
      <c r="M405" s="4" t="s">
        <v>980</v>
      </c>
      <c r="N405" s="4" t="s">
        <v>633</v>
      </c>
      <c r="O405" s="198" t="s">
        <v>685</v>
      </c>
      <c r="P405" s="4" t="s">
        <v>1506</v>
      </c>
      <c r="Q405" s="205">
        <v>3887968.46</v>
      </c>
      <c r="R405" s="209">
        <f>4497968.46-Q405</f>
        <v>610000</v>
      </c>
    </row>
    <row r="406" spans="2:18" ht="38.25">
      <c r="B406" s="201" t="s">
        <v>1677</v>
      </c>
      <c r="C406" s="4" t="s">
        <v>1166</v>
      </c>
      <c r="D406" s="4" t="s">
        <v>511</v>
      </c>
      <c r="E406" s="1" t="s">
        <v>662</v>
      </c>
      <c r="F406" s="4" t="s">
        <v>663</v>
      </c>
      <c r="G406" s="301" t="s">
        <v>1102</v>
      </c>
      <c r="H406" s="205">
        <v>300943</v>
      </c>
      <c r="I406" s="273" t="s">
        <v>878</v>
      </c>
      <c r="J406" s="4" t="s">
        <v>834</v>
      </c>
      <c r="K406" s="207">
        <v>43972</v>
      </c>
      <c r="L406" s="207">
        <v>44043</v>
      </c>
      <c r="M406" s="4" t="s">
        <v>980</v>
      </c>
      <c r="N406" s="4" t="s">
        <v>944</v>
      </c>
      <c r="O406" s="198" t="s">
        <v>685</v>
      </c>
      <c r="P406" s="4" t="s">
        <v>1506</v>
      </c>
      <c r="Q406" s="205">
        <v>300943</v>
      </c>
      <c r="R406" s="209">
        <v>0</v>
      </c>
    </row>
    <row r="407" spans="2:18" ht="25.5">
      <c r="B407" s="201" t="s">
        <v>1678</v>
      </c>
      <c r="C407" s="4" t="s">
        <v>1166</v>
      </c>
      <c r="D407" s="4" t="s">
        <v>511</v>
      </c>
      <c r="E407" s="1" t="s">
        <v>666</v>
      </c>
      <c r="F407" s="4" t="s">
        <v>667</v>
      </c>
      <c r="G407" s="212" t="s">
        <v>668</v>
      </c>
      <c r="H407" s="205">
        <v>966642.16</v>
      </c>
      <c r="I407" s="273" t="s">
        <v>878</v>
      </c>
      <c r="J407" s="4" t="s">
        <v>834</v>
      </c>
      <c r="K407" s="207">
        <v>43851</v>
      </c>
      <c r="L407" s="207">
        <v>43922</v>
      </c>
      <c r="M407" s="4" t="s">
        <v>980</v>
      </c>
      <c r="N407" s="4" t="s">
        <v>944</v>
      </c>
      <c r="O407" s="198"/>
      <c r="P407" s="4" t="s">
        <v>1506</v>
      </c>
      <c r="Q407" s="205">
        <v>966642.16</v>
      </c>
      <c r="R407" s="209">
        <v>0</v>
      </c>
    </row>
    <row r="408" spans="2:18">
      <c r="B408" s="201" t="s">
        <v>1679</v>
      </c>
      <c r="C408" s="250" t="s">
        <v>1166</v>
      </c>
      <c r="D408" s="4" t="s">
        <v>511</v>
      </c>
      <c r="E408" s="232" t="s">
        <v>630</v>
      </c>
      <c r="F408" s="241"/>
      <c r="G408" s="193"/>
      <c r="H408" s="229">
        <v>93176.58</v>
      </c>
      <c r="I408" s="273" t="s">
        <v>878</v>
      </c>
      <c r="J408" s="250"/>
      <c r="K408" s="250"/>
      <c r="L408" s="250"/>
      <c r="M408" s="250"/>
      <c r="N408" s="250"/>
      <c r="O408" s="230"/>
      <c r="P408" s="250"/>
      <c r="Q408" s="229">
        <v>93176.58</v>
      </c>
      <c r="R408" s="209">
        <f>H408-Q408</f>
        <v>0</v>
      </c>
    </row>
    <row r="409" spans="2:18" ht="38.25">
      <c r="B409" s="201" t="s">
        <v>1679</v>
      </c>
      <c r="C409" s="250" t="s">
        <v>1166</v>
      </c>
      <c r="D409" s="4" t="s">
        <v>511</v>
      </c>
      <c r="E409" s="232" t="s">
        <v>2274</v>
      </c>
      <c r="F409" s="232" t="s">
        <v>641</v>
      </c>
      <c r="G409" s="232" t="s">
        <v>512</v>
      </c>
      <c r="H409" s="242">
        <v>134288</v>
      </c>
      <c r="I409" s="273" t="s">
        <v>878</v>
      </c>
      <c r="J409" s="250" t="s">
        <v>918</v>
      </c>
      <c r="K409" s="251">
        <v>43901</v>
      </c>
      <c r="L409" s="251">
        <v>43914</v>
      </c>
      <c r="M409" s="250" t="s">
        <v>925</v>
      </c>
      <c r="N409" s="250" t="s">
        <v>892</v>
      </c>
      <c r="O409" s="198" t="s">
        <v>2147</v>
      </c>
      <c r="P409" s="250" t="s">
        <v>1503</v>
      </c>
      <c r="Q409" s="242">
        <v>134288</v>
      </c>
      <c r="R409" s="209">
        <v>0</v>
      </c>
    </row>
    <row r="410" spans="2:18" ht="25.5">
      <c r="B410" s="201" t="s">
        <v>1679</v>
      </c>
      <c r="C410" s="250" t="s">
        <v>1166</v>
      </c>
      <c r="D410" s="4" t="s">
        <v>511</v>
      </c>
      <c r="E410" s="232" t="s">
        <v>2290</v>
      </c>
      <c r="F410" s="243" t="s">
        <v>2146</v>
      </c>
      <c r="G410" s="232" t="s">
        <v>514</v>
      </c>
      <c r="H410" s="242">
        <v>72535.42</v>
      </c>
      <c r="I410" s="273" t="s">
        <v>878</v>
      </c>
      <c r="J410" s="250" t="s">
        <v>918</v>
      </c>
      <c r="K410" s="251">
        <v>44155</v>
      </c>
      <c r="L410" s="251">
        <v>44175</v>
      </c>
      <c r="M410" s="250" t="s">
        <v>925</v>
      </c>
      <c r="N410" s="250" t="s">
        <v>899</v>
      </c>
      <c r="O410" s="198" t="s">
        <v>2147</v>
      </c>
      <c r="P410" s="250" t="s">
        <v>1505</v>
      </c>
      <c r="Q410" s="242">
        <v>72535.42</v>
      </c>
      <c r="R410" s="209">
        <v>0</v>
      </c>
    </row>
    <row r="411" spans="2:18">
      <c r="B411" s="201" t="s">
        <v>1680</v>
      </c>
      <c r="C411" s="250" t="s">
        <v>1166</v>
      </c>
      <c r="D411" s="4" t="s">
        <v>511</v>
      </c>
      <c r="E411" s="232" t="s">
        <v>414</v>
      </c>
      <c r="F411" s="241"/>
      <c r="G411" s="193"/>
      <c r="H411" s="205">
        <v>622381.18000000005</v>
      </c>
      <c r="I411" s="273" t="s">
        <v>878</v>
      </c>
      <c r="J411" s="250"/>
      <c r="K411" s="250"/>
      <c r="L411" s="250"/>
      <c r="M411" s="250"/>
      <c r="N411" s="250"/>
      <c r="O411" s="230"/>
      <c r="P411" s="250"/>
      <c r="Q411" s="205">
        <v>622381.18000000005</v>
      </c>
      <c r="R411" s="209">
        <v>0</v>
      </c>
    </row>
    <row r="412" spans="2:18" ht="38.25">
      <c r="B412" s="201" t="s">
        <v>1680</v>
      </c>
      <c r="C412" s="250" t="s">
        <v>1166</v>
      </c>
      <c r="D412" s="4" t="s">
        <v>511</v>
      </c>
      <c r="E412" s="232" t="s">
        <v>2275</v>
      </c>
      <c r="F412" s="232" t="s">
        <v>2146</v>
      </c>
      <c r="G412" s="232" t="s">
        <v>1104</v>
      </c>
      <c r="H412" s="242">
        <v>35857</v>
      </c>
      <c r="I412" s="273" t="s">
        <v>878</v>
      </c>
      <c r="J412" s="250" t="s">
        <v>918</v>
      </c>
      <c r="K412" s="251">
        <v>44039</v>
      </c>
      <c r="L412" s="251">
        <v>44068</v>
      </c>
      <c r="M412" s="250" t="s">
        <v>925</v>
      </c>
      <c r="N412" s="250" t="s">
        <v>899</v>
      </c>
      <c r="O412" s="198" t="s">
        <v>2147</v>
      </c>
      <c r="P412" s="250" t="s">
        <v>1173</v>
      </c>
      <c r="Q412" s="242">
        <v>35857</v>
      </c>
      <c r="R412" s="209">
        <v>0</v>
      </c>
    </row>
    <row r="413" spans="2:18" ht="25.5">
      <c r="B413" s="201" t="s">
        <v>1680</v>
      </c>
      <c r="C413" s="250" t="s">
        <v>1166</v>
      </c>
      <c r="D413" s="4" t="s">
        <v>511</v>
      </c>
      <c r="E413" s="232" t="s">
        <v>2181</v>
      </c>
      <c r="F413" s="4" t="s">
        <v>2182</v>
      </c>
      <c r="G413" s="193" t="s">
        <v>514</v>
      </c>
      <c r="H413" s="242">
        <v>21500</v>
      </c>
      <c r="I413" s="273" t="s">
        <v>878</v>
      </c>
      <c r="J413" s="250" t="s">
        <v>918</v>
      </c>
      <c r="K413" s="251">
        <v>44070</v>
      </c>
      <c r="L413" s="251">
        <v>44104</v>
      </c>
      <c r="M413" s="250" t="s">
        <v>925</v>
      </c>
      <c r="N413" s="250" t="s">
        <v>899</v>
      </c>
      <c r="O413" s="198"/>
      <c r="P413" s="250" t="s">
        <v>1505</v>
      </c>
      <c r="Q413" s="242">
        <v>21500</v>
      </c>
      <c r="R413" s="209">
        <v>0</v>
      </c>
    </row>
    <row r="414" spans="2:18" ht="38.25">
      <c r="B414" s="201" t="s">
        <v>1680</v>
      </c>
      <c r="C414" s="250" t="s">
        <v>1166</v>
      </c>
      <c r="D414" s="4" t="s">
        <v>511</v>
      </c>
      <c r="E414" s="232" t="s">
        <v>2245</v>
      </c>
      <c r="F414" s="4" t="s">
        <v>2246</v>
      </c>
      <c r="G414" s="193" t="s">
        <v>512</v>
      </c>
      <c r="H414" s="242">
        <v>10000</v>
      </c>
      <c r="I414" s="273" t="s">
        <v>878</v>
      </c>
      <c r="J414" s="250" t="s">
        <v>918</v>
      </c>
      <c r="K414" s="251">
        <v>44096</v>
      </c>
      <c r="L414" s="251">
        <v>44129</v>
      </c>
      <c r="M414" s="250" t="s">
        <v>925</v>
      </c>
      <c r="N414" s="250" t="s">
        <v>899</v>
      </c>
      <c r="O414" s="198"/>
      <c r="P414" s="250" t="s">
        <v>1505</v>
      </c>
      <c r="Q414" s="242">
        <v>10000</v>
      </c>
      <c r="R414" s="209">
        <v>0</v>
      </c>
    </row>
    <row r="415" spans="2:18">
      <c r="B415" s="302"/>
      <c r="C415" s="303"/>
      <c r="D415" s="78"/>
      <c r="E415" s="244"/>
      <c r="F415" s="78"/>
      <c r="G415" s="245"/>
      <c r="H415" s="246"/>
      <c r="I415" s="304"/>
      <c r="J415" s="303"/>
      <c r="K415" s="303"/>
      <c r="L415" s="303"/>
      <c r="M415" s="303"/>
      <c r="N415" s="303"/>
      <c r="O415" s="74"/>
      <c r="P415" s="303"/>
      <c r="Q415" s="246"/>
      <c r="R415" s="305"/>
    </row>
    <row r="417" spans="2:18">
      <c r="B417" s="284"/>
      <c r="C417" s="285"/>
      <c r="D417" s="284"/>
      <c r="E417" s="286" t="s">
        <v>1453</v>
      </c>
      <c r="F417" s="230"/>
      <c r="G417" s="230"/>
      <c r="H417" s="287">
        <f>SUM(H401:H416)</f>
        <v>20804588.280000001</v>
      </c>
      <c r="I417" s="285"/>
      <c r="J417" s="285"/>
      <c r="K417" s="285"/>
      <c r="L417" s="285"/>
      <c r="M417" s="285"/>
      <c r="N417" s="285"/>
      <c r="O417" s="225"/>
      <c r="P417" s="285"/>
      <c r="Q417" s="288">
        <f>SUM(Q401:Q416)</f>
        <v>15402588.280000001</v>
      </c>
      <c r="R417" s="288">
        <f>SUM(R401:R416)</f>
        <v>5402000</v>
      </c>
    </row>
    <row r="419" spans="2:18">
      <c r="I419" s="306"/>
    </row>
    <row r="420" spans="2:18" ht="18">
      <c r="C420" s="307" t="s">
        <v>1682</v>
      </c>
      <c r="D420" s="308"/>
      <c r="E420" s="308" t="s">
        <v>1466</v>
      </c>
    </row>
    <row r="422" spans="2:18" ht="15.75">
      <c r="C422" s="289" t="s">
        <v>1683</v>
      </c>
      <c r="D422" s="290"/>
      <c r="E422" s="290" t="s">
        <v>1180</v>
      </c>
    </row>
    <row r="424" spans="2:18" ht="38.25">
      <c r="B424" s="201" t="s">
        <v>1684</v>
      </c>
      <c r="C424" s="4" t="s">
        <v>866</v>
      </c>
      <c r="D424" s="3" t="s">
        <v>793</v>
      </c>
      <c r="E424" s="3" t="s">
        <v>753</v>
      </c>
      <c r="F424" s="4" t="s">
        <v>1067</v>
      </c>
      <c r="G424" s="213" t="s">
        <v>877</v>
      </c>
      <c r="H424" s="309">
        <v>50400</v>
      </c>
      <c r="I424" s="4" t="s">
        <v>1064</v>
      </c>
      <c r="J424" s="198" t="s">
        <v>834</v>
      </c>
      <c r="K424" s="207" t="s">
        <v>794</v>
      </c>
      <c r="L424" s="207" t="s">
        <v>794</v>
      </c>
      <c r="M424" s="4" t="s">
        <v>980</v>
      </c>
      <c r="N424" s="223" t="s">
        <v>801</v>
      </c>
      <c r="O424" s="198" t="s">
        <v>814</v>
      </c>
      <c r="P424" s="4" t="s">
        <v>1174</v>
      </c>
      <c r="Q424" s="209">
        <v>50400</v>
      </c>
      <c r="R424" s="209">
        <v>0</v>
      </c>
    </row>
    <row r="425" spans="2:18" ht="38.25">
      <c r="B425" s="201" t="s">
        <v>1685</v>
      </c>
      <c r="C425" s="4" t="s">
        <v>866</v>
      </c>
      <c r="D425" s="3" t="s">
        <v>793</v>
      </c>
      <c r="E425" s="3" t="s">
        <v>760</v>
      </c>
      <c r="F425" s="4" t="s">
        <v>1068</v>
      </c>
      <c r="G425" s="213" t="s">
        <v>877</v>
      </c>
      <c r="H425" s="205">
        <v>14700</v>
      </c>
      <c r="I425" s="4" t="s">
        <v>1064</v>
      </c>
      <c r="J425" s="198" t="s">
        <v>834</v>
      </c>
      <c r="K425" s="207" t="s">
        <v>794</v>
      </c>
      <c r="L425" s="207" t="s">
        <v>794</v>
      </c>
      <c r="M425" s="4" t="s">
        <v>980</v>
      </c>
      <c r="N425" s="223" t="s">
        <v>801</v>
      </c>
      <c r="O425" s="198" t="s">
        <v>814</v>
      </c>
      <c r="P425" s="4" t="s">
        <v>1174</v>
      </c>
      <c r="Q425" s="209">
        <v>14700</v>
      </c>
      <c r="R425" s="209">
        <v>0</v>
      </c>
    </row>
    <row r="426" spans="2:18">
      <c r="B426" s="201" t="s">
        <v>1686</v>
      </c>
      <c r="C426" s="4" t="s">
        <v>866</v>
      </c>
      <c r="D426" s="3" t="s">
        <v>793</v>
      </c>
      <c r="E426" s="3" t="s">
        <v>752</v>
      </c>
      <c r="F426" s="4" t="s">
        <v>1066</v>
      </c>
      <c r="G426" s="213" t="s">
        <v>877</v>
      </c>
      <c r="H426" s="309">
        <v>350000</v>
      </c>
      <c r="I426" s="4" t="s">
        <v>1064</v>
      </c>
      <c r="J426" s="198" t="s">
        <v>2295</v>
      </c>
      <c r="K426" s="207">
        <v>43993</v>
      </c>
      <c r="L426" s="207">
        <v>44043</v>
      </c>
      <c r="M426" s="4" t="s">
        <v>980</v>
      </c>
      <c r="N426" s="223" t="s">
        <v>800</v>
      </c>
      <c r="O426" s="198" t="s">
        <v>814</v>
      </c>
      <c r="P426" s="4" t="s">
        <v>1174</v>
      </c>
      <c r="Q426" s="209">
        <v>350000</v>
      </c>
      <c r="R426" s="209">
        <v>0</v>
      </c>
    </row>
    <row r="427" spans="2:18" ht="38.25">
      <c r="B427" s="201" t="s">
        <v>1687</v>
      </c>
      <c r="C427" s="4" t="s">
        <v>866</v>
      </c>
      <c r="D427" s="3" t="s">
        <v>793</v>
      </c>
      <c r="E427" s="3" t="s">
        <v>758</v>
      </c>
      <c r="F427" s="4" t="s">
        <v>1075</v>
      </c>
      <c r="G427" s="213" t="s">
        <v>877</v>
      </c>
      <c r="H427" s="205">
        <v>0</v>
      </c>
      <c r="I427" s="4" t="s">
        <v>1064</v>
      </c>
      <c r="J427" s="4" t="s">
        <v>834</v>
      </c>
      <c r="K427" s="207" t="s">
        <v>794</v>
      </c>
      <c r="L427" s="207" t="s">
        <v>794</v>
      </c>
      <c r="M427" s="4" t="s">
        <v>980</v>
      </c>
      <c r="N427" s="223" t="s">
        <v>801</v>
      </c>
      <c r="O427" s="198" t="s">
        <v>827</v>
      </c>
      <c r="P427" s="4" t="s">
        <v>1174</v>
      </c>
      <c r="Q427" s="205">
        <v>0</v>
      </c>
      <c r="R427" s="209">
        <v>0</v>
      </c>
    </row>
    <row r="428" spans="2:18" ht="38.25">
      <c r="B428" s="201" t="s">
        <v>1688</v>
      </c>
      <c r="C428" s="4" t="s">
        <v>866</v>
      </c>
      <c r="D428" s="3" t="s">
        <v>793</v>
      </c>
      <c r="E428" s="3" t="s">
        <v>759</v>
      </c>
      <c r="F428" s="4" t="s">
        <v>1069</v>
      </c>
      <c r="G428" s="213" t="s">
        <v>877</v>
      </c>
      <c r="H428" s="205">
        <v>0</v>
      </c>
      <c r="I428" s="4" t="s">
        <v>1064</v>
      </c>
      <c r="J428" s="4" t="s">
        <v>834</v>
      </c>
      <c r="K428" s="207" t="s">
        <v>794</v>
      </c>
      <c r="L428" s="207" t="s">
        <v>794</v>
      </c>
      <c r="M428" s="4" t="s">
        <v>980</v>
      </c>
      <c r="N428" s="223" t="s">
        <v>801</v>
      </c>
      <c r="O428" s="198" t="s">
        <v>827</v>
      </c>
      <c r="P428" s="4" t="s">
        <v>1174</v>
      </c>
      <c r="Q428" s="205">
        <v>0</v>
      </c>
      <c r="R428" s="209">
        <v>0</v>
      </c>
    </row>
    <row r="429" spans="2:18" ht="38.25">
      <c r="B429" s="201" t="s">
        <v>1689</v>
      </c>
      <c r="C429" s="4" t="s">
        <v>866</v>
      </c>
      <c r="D429" s="3" t="s">
        <v>793</v>
      </c>
      <c r="E429" s="3" t="s">
        <v>757</v>
      </c>
      <c r="F429" s="4" t="s">
        <v>1076</v>
      </c>
      <c r="G429" s="213" t="s">
        <v>877</v>
      </c>
      <c r="H429" s="205">
        <v>0</v>
      </c>
      <c r="I429" s="4" t="s">
        <v>1064</v>
      </c>
      <c r="J429" s="4" t="s">
        <v>834</v>
      </c>
      <c r="K429" s="207" t="s">
        <v>794</v>
      </c>
      <c r="L429" s="207" t="s">
        <v>794</v>
      </c>
      <c r="M429" s="4" t="s">
        <v>980</v>
      </c>
      <c r="N429" s="223" t="s">
        <v>801</v>
      </c>
      <c r="O429" s="198" t="s">
        <v>827</v>
      </c>
      <c r="P429" s="4" t="s">
        <v>1174</v>
      </c>
      <c r="Q429" s="205">
        <v>0</v>
      </c>
      <c r="R429" s="209">
        <v>0</v>
      </c>
    </row>
    <row r="430" spans="2:18">
      <c r="B430" s="201" t="s">
        <v>1690</v>
      </c>
      <c r="C430" s="4" t="s">
        <v>866</v>
      </c>
      <c r="D430" s="3" t="s">
        <v>793</v>
      </c>
      <c r="E430" s="247" t="s">
        <v>748</v>
      </c>
      <c r="F430" s="248" t="s">
        <v>749</v>
      </c>
      <c r="G430" s="223" t="s">
        <v>817</v>
      </c>
      <c r="H430" s="205">
        <v>130000</v>
      </c>
      <c r="I430" s="4" t="s">
        <v>1064</v>
      </c>
      <c r="J430" s="4" t="s">
        <v>834</v>
      </c>
      <c r="K430" s="207">
        <v>43972</v>
      </c>
      <c r="L430" s="207">
        <v>44043</v>
      </c>
      <c r="M430" s="4" t="s">
        <v>980</v>
      </c>
      <c r="N430" s="223" t="s">
        <v>797</v>
      </c>
      <c r="O430" s="198" t="s">
        <v>813</v>
      </c>
      <c r="P430" s="4" t="s">
        <v>1503</v>
      </c>
      <c r="Q430" s="205">
        <v>130000</v>
      </c>
      <c r="R430" s="209">
        <v>0</v>
      </c>
    </row>
    <row r="431" spans="2:18">
      <c r="B431" s="201" t="s">
        <v>1691</v>
      </c>
      <c r="C431" s="4" t="s">
        <v>866</v>
      </c>
      <c r="D431" s="3" t="s">
        <v>793</v>
      </c>
      <c r="E431" s="3" t="s">
        <v>1872</v>
      </c>
      <c r="F431" s="4" t="s">
        <v>792</v>
      </c>
      <c r="G431" s="223" t="s">
        <v>889</v>
      </c>
      <c r="H431" s="205">
        <v>56000</v>
      </c>
      <c r="I431" s="4" t="s">
        <v>1064</v>
      </c>
      <c r="J431" s="4" t="s">
        <v>834</v>
      </c>
      <c r="K431" s="207">
        <v>43833</v>
      </c>
      <c r="L431" s="207">
        <v>43903</v>
      </c>
      <c r="M431" s="4" t="s">
        <v>980</v>
      </c>
      <c r="N431" s="223" t="s">
        <v>796</v>
      </c>
      <c r="O431" s="198" t="s">
        <v>813</v>
      </c>
      <c r="P431" s="4" t="s">
        <v>1503</v>
      </c>
      <c r="Q431" s="205">
        <v>56000</v>
      </c>
      <c r="R431" s="209">
        <v>0</v>
      </c>
    </row>
    <row r="432" spans="2:18">
      <c r="B432" s="201" t="s">
        <v>1692</v>
      </c>
      <c r="C432" s="4" t="s">
        <v>866</v>
      </c>
      <c r="D432" s="3" t="s">
        <v>793</v>
      </c>
      <c r="E432" s="247" t="s">
        <v>1917</v>
      </c>
      <c r="F432" s="248" t="s">
        <v>745</v>
      </c>
      <c r="G432" s="223" t="s">
        <v>817</v>
      </c>
      <c r="H432" s="205">
        <v>0</v>
      </c>
      <c r="I432" s="4" t="s">
        <v>1064</v>
      </c>
      <c r="J432" s="4" t="s">
        <v>834</v>
      </c>
      <c r="K432" s="207">
        <v>44095</v>
      </c>
      <c r="L432" s="207">
        <v>44165</v>
      </c>
      <c r="M432" s="4" t="s">
        <v>980</v>
      </c>
      <c r="N432" s="223" t="s">
        <v>799</v>
      </c>
      <c r="O432" s="198" t="s">
        <v>813</v>
      </c>
      <c r="P432" s="4" t="s">
        <v>1503</v>
      </c>
      <c r="Q432" s="205">
        <v>0</v>
      </c>
      <c r="R432" s="209">
        <v>0</v>
      </c>
    </row>
    <row r="433" spans="2:18" ht="38.25">
      <c r="B433" s="201" t="s">
        <v>1693</v>
      </c>
      <c r="C433" s="4" t="s">
        <v>866</v>
      </c>
      <c r="D433" s="3" t="s">
        <v>793</v>
      </c>
      <c r="E433" s="247" t="s">
        <v>741</v>
      </c>
      <c r="F433" s="248" t="s">
        <v>742</v>
      </c>
      <c r="G433" s="223" t="s">
        <v>817</v>
      </c>
      <c r="H433" s="205">
        <v>195720</v>
      </c>
      <c r="I433" s="4" t="s">
        <v>1064</v>
      </c>
      <c r="J433" s="4" t="s">
        <v>834</v>
      </c>
      <c r="K433" s="207">
        <v>43972</v>
      </c>
      <c r="L433" s="207">
        <v>44043</v>
      </c>
      <c r="M433" s="4" t="s">
        <v>980</v>
      </c>
      <c r="N433" s="223" t="s">
        <v>797</v>
      </c>
      <c r="O433" s="198" t="s">
        <v>813</v>
      </c>
      <c r="P433" s="4" t="s">
        <v>1503</v>
      </c>
      <c r="Q433" s="205">
        <v>195720</v>
      </c>
      <c r="R433" s="209">
        <v>0</v>
      </c>
    </row>
    <row r="434" spans="2:18">
      <c r="B434" s="201" t="s">
        <v>1694</v>
      </c>
      <c r="C434" s="4" t="s">
        <v>866</v>
      </c>
      <c r="D434" s="3" t="s">
        <v>793</v>
      </c>
      <c r="E434" s="247" t="s">
        <v>743</v>
      </c>
      <c r="F434" s="248" t="s">
        <v>744</v>
      </c>
      <c r="G434" s="223" t="s">
        <v>817</v>
      </c>
      <c r="H434" s="205">
        <v>0</v>
      </c>
      <c r="I434" s="4" t="s">
        <v>1064</v>
      </c>
      <c r="J434" s="4" t="s">
        <v>834</v>
      </c>
      <c r="K434" s="207">
        <v>44095</v>
      </c>
      <c r="L434" s="207">
        <v>44165</v>
      </c>
      <c r="M434" s="4" t="s">
        <v>980</v>
      </c>
      <c r="N434" s="223" t="s">
        <v>799</v>
      </c>
      <c r="O434" s="198" t="s">
        <v>813</v>
      </c>
      <c r="P434" s="4" t="s">
        <v>1503</v>
      </c>
      <c r="Q434" s="205">
        <v>0</v>
      </c>
      <c r="R434" s="209">
        <v>0</v>
      </c>
    </row>
    <row r="435" spans="2:18">
      <c r="B435" s="201" t="s">
        <v>1695</v>
      </c>
      <c r="C435" s="4" t="s">
        <v>866</v>
      </c>
      <c r="D435" s="3" t="s">
        <v>793</v>
      </c>
      <c r="E435" s="247" t="s">
        <v>746</v>
      </c>
      <c r="F435" s="248" t="s">
        <v>747</v>
      </c>
      <c r="G435" s="223" t="s">
        <v>817</v>
      </c>
      <c r="H435" s="205">
        <v>186000</v>
      </c>
      <c r="I435" s="4" t="s">
        <v>1064</v>
      </c>
      <c r="J435" s="4" t="s">
        <v>834</v>
      </c>
      <c r="K435" s="207">
        <v>44095</v>
      </c>
      <c r="L435" s="207">
        <v>44165</v>
      </c>
      <c r="M435" s="4" t="s">
        <v>980</v>
      </c>
      <c r="N435" s="223" t="s">
        <v>799</v>
      </c>
      <c r="O435" s="198" t="s">
        <v>813</v>
      </c>
      <c r="P435" s="4" t="s">
        <v>1503</v>
      </c>
      <c r="Q435" s="205">
        <v>186000</v>
      </c>
      <c r="R435" s="209">
        <v>0</v>
      </c>
    </row>
    <row r="436" spans="2:18" ht="25.5">
      <c r="B436" s="201" t="s">
        <v>1696</v>
      </c>
      <c r="C436" s="4" t="s">
        <v>866</v>
      </c>
      <c r="D436" s="3" t="s">
        <v>793</v>
      </c>
      <c r="E436" s="247" t="s">
        <v>739</v>
      </c>
      <c r="F436" s="4" t="s">
        <v>740</v>
      </c>
      <c r="G436" s="223" t="s">
        <v>817</v>
      </c>
      <c r="H436" s="205">
        <v>79500</v>
      </c>
      <c r="I436" s="4" t="s">
        <v>1064</v>
      </c>
      <c r="J436" s="4" t="s">
        <v>834</v>
      </c>
      <c r="K436" s="207">
        <v>43913</v>
      </c>
      <c r="L436" s="207">
        <v>43982</v>
      </c>
      <c r="M436" s="4" t="s">
        <v>980</v>
      </c>
      <c r="N436" s="223" t="s">
        <v>795</v>
      </c>
      <c r="O436" s="198" t="s">
        <v>813</v>
      </c>
      <c r="P436" s="4" t="s">
        <v>1503</v>
      </c>
      <c r="Q436" s="205">
        <v>79500</v>
      </c>
      <c r="R436" s="209">
        <v>0</v>
      </c>
    </row>
    <row r="437" spans="2:18" ht="25.5">
      <c r="B437" s="201" t="s">
        <v>1697</v>
      </c>
      <c r="C437" s="4" t="s">
        <v>866</v>
      </c>
      <c r="D437" s="3" t="s">
        <v>793</v>
      </c>
      <c r="E437" s="247" t="s">
        <v>750</v>
      </c>
      <c r="F437" s="248" t="s">
        <v>751</v>
      </c>
      <c r="G437" s="223" t="s">
        <v>817</v>
      </c>
      <c r="H437" s="205">
        <v>30000</v>
      </c>
      <c r="I437" s="4" t="s">
        <v>1064</v>
      </c>
      <c r="J437" s="4" t="s">
        <v>834</v>
      </c>
      <c r="K437" s="207">
        <v>43972</v>
      </c>
      <c r="L437" s="207">
        <v>44043</v>
      </c>
      <c r="M437" s="4" t="s">
        <v>980</v>
      </c>
      <c r="N437" s="223" t="s">
        <v>797</v>
      </c>
      <c r="O437" s="198" t="s">
        <v>813</v>
      </c>
      <c r="P437" s="4" t="s">
        <v>1503</v>
      </c>
      <c r="Q437" s="205">
        <v>30000</v>
      </c>
      <c r="R437" s="209">
        <v>0</v>
      </c>
    </row>
    <row r="438" spans="2:18" ht="25.5">
      <c r="B438" s="201" t="s">
        <v>1698</v>
      </c>
      <c r="C438" s="4" t="s">
        <v>866</v>
      </c>
      <c r="D438" s="3" t="s">
        <v>793</v>
      </c>
      <c r="E438" s="310" t="s">
        <v>2298</v>
      </c>
      <c r="F438" s="4" t="s">
        <v>1754</v>
      </c>
      <c r="G438" s="4" t="s">
        <v>877</v>
      </c>
      <c r="H438" s="205">
        <v>5000000</v>
      </c>
      <c r="I438" s="4" t="s">
        <v>1064</v>
      </c>
      <c r="J438" s="4" t="s">
        <v>837</v>
      </c>
      <c r="K438" s="207">
        <v>44104</v>
      </c>
      <c r="L438" s="207">
        <v>44165</v>
      </c>
      <c r="M438" s="4" t="s">
        <v>980</v>
      </c>
      <c r="N438" s="4" t="s">
        <v>1876</v>
      </c>
      <c r="O438" s="198"/>
      <c r="P438" s="4" t="s">
        <v>1175</v>
      </c>
      <c r="Q438" s="209">
        <v>100000</v>
      </c>
      <c r="R438" s="209">
        <f>5000000-Q438</f>
        <v>4900000</v>
      </c>
    </row>
    <row r="439" spans="2:18" ht="25.5">
      <c r="B439" s="201" t="s">
        <v>1699</v>
      </c>
      <c r="C439" s="4" t="s">
        <v>866</v>
      </c>
      <c r="D439" s="3" t="s">
        <v>793</v>
      </c>
      <c r="E439" s="3" t="s">
        <v>699</v>
      </c>
      <c r="F439" s="4" t="s">
        <v>262</v>
      </c>
      <c r="G439" s="4" t="s">
        <v>1102</v>
      </c>
      <c r="H439" s="205">
        <v>0</v>
      </c>
      <c r="I439" s="4" t="s">
        <v>1064</v>
      </c>
      <c r="J439" s="4" t="s">
        <v>834</v>
      </c>
      <c r="K439" s="207">
        <v>43833</v>
      </c>
      <c r="L439" s="207">
        <v>43903</v>
      </c>
      <c r="M439" s="4" t="s">
        <v>980</v>
      </c>
      <c r="N439" s="223" t="s">
        <v>796</v>
      </c>
      <c r="O439" s="198" t="s">
        <v>807</v>
      </c>
      <c r="P439" s="4" t="s">
        <v>1505</v>
      </c>
      <c r="Q439" s="205">
        <v>0</v>
      </c>
      <c r="R439" s="209">
        <v>0</v>
      </c>
    </row>
    <row r="440" spans="2:18" ht="25.5">
      <c r="B440" s="201" t="s">
        <v>1700</v>
      </c>
      <c r="C440" s="4" t="s">
        <v>866</v>
      </c>
      <c r="D440" s="3" t="s">
        <v>793</v>
      </c>
      <c r="E440" s="3" t="s">
        <v>700</v>
      </c>
      <c r="F440" s="4" t="s">
        <v>262</v>
      </c>
      <c r="G440" s="4" t="s">
        <v>1104</v>
      </c>
      <c r="H440" s="205">
        <v>0</v>
      </c>
      <c r="I440" s="4" t="s">
        <v>1064</v>
      </c>
      <c r="J440" s="4" t="s">
        <v>834</v>
      </c>
      <c r="K440" s="207">
        <v>43913</v>
      </c>
      <c r="L440" s="207">
        <v>43982</v>
      </c>
      <c r="M440" s="4" t="s">
        <v>980</v>
      </c>
      <c r="N440" s="223" t="s">
        <v>795</v>
      </c>
      <c r="O440" s="198" t="s">
        <v>807</v>
      </c>
      <c r="P440" s="4" t="s">
        <v>1505</v>
      </c>
      <c r="Q440" s="205">
        <v>0</v>
      </c>
      <c r="R440" s="209">
        <v>0</v>
      </c>
    </row>
    <row r="441" spans="2:18">
      <c r="B441" s="201" t="s">
        <v>1701</v>
      </c>
      <c r="C441" s="4" t="s">
        <v>866</v>
      </c>
      <c r="D441" s="3" t="s">
        <v>793</v>
      </c>
      <c r="E441" s="3" t="s">
        <v>701</v>
      </c>
      <c r="F441" s="4" t="s">
        <v>262</v>
      </c>
      <c r="G441" s="4" t="s">
        <v>512</v>
      </c>
      <c r="H441" s="205">
        <v>0</v>
      </c>
      <c r="I441" s="4" t="s">
        <v>1064</v>
      </c>
      <c r="J441" s="4" t="s">
        <v>834</v>
      </c>
      <c r="K441" s="207">
        <v>43913</v>
      </c>
      <c r="L441" s="207">
        <v>43982</v>
      </c>
      <c r="M441" s="4" t="s">
        <v>980</v>
      </c>
      <c r="N441" s="223" t="s">
        <v>795</v>
      </c>
      <c r="O441" s="198" t="s">
        <v>807</v>
      </c>
      <c r="P441" s="4" t="s">
        <v>1505</v>
      </c>
      <c r="Q441" s="205">
        <v>0</v>
      </c>
      <c r="R441" s="209">
        <v>0</v>
      </c>
    </row>
    <row r="442" spans="2:18" ht="25.5">
      <c r="B442" s="201" t="s">
        <v>1702</v>
      </c>
      <c r="C442" s="4" t="s">
        <v>866</v>
      </c>
      <c r="D442" s="3" t="s">
        <v>793</v>
      </c>
      <c r="E442" s="247" t="s">
        <v>1726</v>
      </c>
      <c r="F442" s="4" t="s">
        <v>262</v>
      </c>
      <c r="G442" s="249" t="s">
        <v>817</v>
      </c>
      <c r="H442" s="205">
        <v>0</v>
      </c>
      <c r="I442" s="4" t="s">
        <v>1064</v>
      </c>
      <c r="J442" s="4" t="s">
        <v>834</v>
      </c>
      <c r="K442" s="207">
        <v>43913</v>
      </c>
      <c r="L442" s="207">
        <v>43982</v>
      </c>
      <c r="M442" s="4" t="s">
        <v>980</v>
      </c>
      <c r="N442" s="223" t="s">
        <v>795</v>
      </c>
      <c r="O442" s="198" t="s">
        <v>807</v>
      </c>
      <c r="P442" s="4" t="s">
        <v>1505</v>
      </c>
      <c r="Q442" s="205">
        <v>0</v>
      </c>
      <c r="R442" s="209">
        <v>0</v>
      </c>
    </row>
    <row r="443" spans="2:18" ht="63.75">
      <c r="B443" s="201" t="s">
        <v>1703</v>
      </c>
      <c r="C443" s="4" t="s">
        <v>866</v>
      </c>
      <c r="D443" s="3" t="s">
        <v>793</v>
      </c>
      <c r="E443" s="311" t="s">
        <v>2299</v>
      </c>
      <c r="F443" s="4" t="s">
        <v>262</v>
      </c>
      <c r="G443" s="223" t="s">
        <v>2004</v>
      </c>
      <c r="H443" s="205">
        <v>15500</v>
      </c>
      <c r="I443" s="4" t="s">
        <v>1064</v>
      </c>
      <c r="J443" s="4" t="s">
        <v>834</v>
      </c>
      <c r="K443" s="207">
        <v>43913</v>
      </c>
      <c r="L443" s="207">
        <v>43982</v>
      </c>
      <c r="M443" s="4" t="s">
        <v>980</v>
      </c>
      <c r="N443" s="223" t="s">
        <v>795</v>
      </c>
      <c r="O443" s="198" t="s">
        <v>807</v>
      </c>
      <c r="P443" s="4" t="s">
        <v>1504</v>
      </c>
      <c r="Q443" s="205">
        <v>15500</v>
      </c>
      <c r="R443" s="209">
        <v>0</v>
      </c>
    </row>
    <row r="444" spans="2:18" ht="38.25">
      <c r="B444" s="201" t="s">
        <v>1704</v>
      </c>
      <c r="C444" s="4" t="s">
        <v>866</v>
      </c>
      <c r="D444" s="3" t="s">
        <v>793</v>
      </c>
      <c r="E444" s="3" t="s">
        <v>705</v>
      </c>
      <c r="F444" s="4" t="s">
        <v>262</v>
      </c>
      <c r="G444" s="4" t="s">
        <v>818</v>
      </c>
      <c r="H444" s="205">
        <v>0</v>
      </c>
      <c r="I444" s="4" t="s">
        <v>1064</v>
      </c>
      <c r="J444" s="4" t="s">
        <v>834</v>
      </c>
      <c r="K444" s="207">
        <v>43913</v>
      </c>
      <c r="L444" s="207">
        <v>43982</v>
      </c>
      <c r="M444" s="4" t="s">
        <v>980</v>
      </c>
      <c r="N444" s="223" t="s">
        <v>795</v>
      </c>
      <c r="O444" s="198" t="s">
        <v>807</v>
      </c>
      <c r="P444" s="4" t="s">
        <v>1504</v>
      </c>
      <c r="Q444" s="205">
        <v>0</v>
      </c>
      <c r="R444" s="209">
        <v>0</v>
      </c>
    </row>
    <row r="445" spans="2:18" ht="63.75">
      <c r="B445" s="201" t="s">
        <v>1705</v>
      </c>
      <c r="C445" s="4" t="s">
        <v>866</v>
      </c>
      <c r="D445" s="3" t="s">
        <v>793</v>
      </c>
      <c r="E445" s="3" t="s">
        <v>1873</v>
      </c>
      <c r="F445" s="210" t="s">
        <v>262</v>
      </c>
      <c r="G445" s="4" t="s">
        <v>826</v>
      </c>
      <c r="H445" s="205">
        <v>150300</v>
      </c>
      <c r="I445" s="4" t="s">
        <v>1064</v>
      </c>
      <c r="J445" s="4" t="s">
        <v>834</v>
      </c>
      <c r="K445" s="207">
        <v>43833</v>
      </c>
      <c r="L445" s="207">
        <v>43903</v>
      </c>
      <c r="M445" s="4" t="s">
        <v>980</v>
      </c>
      <c r="N445" s="223" t="s">
        <v>796</v>
      </c>
      <c r="O445" s="213"/>
      <c r="P445" s="4" t="s">
        <v>1504</v>
      </c>
      <c r="Q445" s="205">
        <v>150300</v>
      </c>
      <c r="R445" s="209">
        <v>0</v>
      </c>
    </row>
    <row r="446" spans="2:18" ht="25.5">
      <c r="B446" s="201" t="s">
        <v>1706</v>
      </c>
      <c r="C446" s="4" t="s">
        <v>866</v>
      </c>
      <c r="D446" s="3" t="s">
        <v>793</v>
      </c>
      <c r="E446" s="247" t="s">
        <v>704</v>
      </c>
      <c r="F446" s="248" t="s">
        <v>242</v>
      </c>
      <c r="G446" s="223" t="s">
        <v>817</v>
      </c>
      <c r="H446" s="205">
        <v>0</v>
      </c>
      <c r="I446" s="4" t="s">
        <v>1064</v>
      </c>
      <c r="J446" s="4" t="s">
        <v>834</v>
      </c>
      <c r="K446" s="207">
        <v>43913</v>
      </c>
      <c r="L446" s="207">
        <v>43982</v>
      </c>
      <c r="M446" s="4" t="s">
        <v>980</v>
      </c>
      <c r="N446" s="223" t="s">
        <v>795</v>
      </c>
      <c r="O446" s="198" t="s">
        <v>807</v>
      </c>
      <c r="P446" s="4" t="s">
        <v>1504</v>
      </c>
      <c r="Q446" s="205">
        <v>0</v>
      </c>
      <c r="R446" s="209">
        <v>0</v>
      </c>
    </row>
    <row r="447" spans="2:18" ht="25.5">
      <c r="B447" s="201" t="s">
        <v>1707</v>
      </c>
      <c r="C447" s="4" t="s">
        <v>866</v>
      </c>
      <c r="D447" s="3" t="s">
        <v>793</v>
      </c>
      <c r="E447" s="3" t="s">
        <v>717</v>
      </c>
      <c r="F447" s="4" t="s">
        <v>718</v>
      </c>
      <c r="G447" s="4" t="s">
        <v>1102</v>
      </c>
      <c r="H447" s="205">
        <v>0</v>
      </c>
      <c r="I447" s="4" t="s">
        <v>1064</v>
      </c>
      <c r="J447" s="4" t="s">
        <v>834</v>
      </c>
      <c r="K447" s="207">
        <v>43833</v>
      </c>
      <c r="L447" s="207">
        <v>43903</v>
      </c>
      <c r="M447" s="4" t="s">
        <v>980</v>
      </c>
      <c r="N447" s="223" t="s">
        <v>796</v>
      </c>
      <c r="O447" s="198" t="s">
        <v>808</v>
      </c>
      <c r="P447" s="4" t="s">
        <v>1504</v>
      </c>
      <c r="Q447" s="205">
        <v>0</v>
      </c>
      <c r="R447" s="209">
        <v>0</v>
      </c>
    </row>
    <row r="448" spans="2:18">
      <c r="B448" s="201" t="s">
        <v>1708</v>
      </c>
      <c r="C448" s="4" t="s">
        <v>866</v>
      </c>
      <c r="D448" s="3" t="s">
        <v>793</v>
      </c>
      <c r="E448" s="3" t="s">
        <v>719</v>
      </c>
      <c r="F448" s="4" t="s">
        <v>718</v>
      </c>
      <c r="G448" s="4" t="s">
        <v>514</v>
      </c>
      <c r="H448" s="205">
        <v>28350</v>
      </c>
      <c r="I448" s="4" t="s">
        <v>1064</v>
      </c>
      <c r="J448" s="223" t="s">
        <v>834</v>
      </c>
      <c r="K448" s="207">
        <v>43833</v>
      </c>
      <c r="L448" s="207">
        <v>43903</v>
      </c>
      <c r="M448" s="4" t="s">
        <v>980</v>
      </c>
      <c r="N448" s="4" t="s">
        <v>796</v>
      </c>
      <c r="O448" s="198" t="s">
        <v>808</v>
      </c>
      <c r="P448" s="4" t="s">
        <v>1504</v>
      </c>
      <c r="Q448" s="205">
        <v>28350</v>
      </c>
      <c r="R448" s="209">
        <v>0</v>
      </c>
    </row>
    <row r="449" spans="2:18" ht="25.5">
      <c r="B449" s="201" t="s">
        <v>1709</v>
      </c>
      <c r="C449" s="4" t="s">
        <v>866</v>
      </c>
      <c r="D449" s="3" t="s">
        <v>793</v>
      </c>
      <c r="E449" s="3" t="s">
        <v>720</v>
      </c>
      <c r="F449" s="4" t="s">
        <v>718</v>
      </c>
      <c r="G449" s="4" t="s">
        <v>819</v>
      </c>
      <c r="H449" s="205">
        <v>34000</v>
      </c>
      <c r="I449" s="4" t="s">
        <v>1064</v>
      </c>
      <c r="J449" s="223" t="s">
        <v>834</v>
      </c>
      <c r="K449" s="207">
        <v>43833</v>
      </c>
      <c r="L449" s="207">
        <v>43903</v>
      </c>
      <c r="M449" s="4" t="s">
        <v>980</v>
      </c>
      <c r="N449" s="4" t="s">
        <v>796</v>
      </c>
      <c r="O449" s="198" t="s">
        <v>808</v>
      </c>
      <c r="P449" s="4" t="s">
        <v>1174</v>
      </c>
      <c r="Q449" s="205">
        <v>34000</v>
      </c>
      <c r="R449" s="209">
        <f>H449-Q449</f>
        <v>0</v>
      </c>
    </row>
    <row r="450" spans="2:18" ht="25.5">
      <c r="B450" s="201" t="s">
        <v>1710</v>
      </c>
      <c r="C450" s="4" t="s">
        <v>866</v>
      </c>
      <c r="D450" s="3" t="s">
        <v>793</v>
      </c>
      <c r="E450" s="247" t="s">
        <v>715</v>
      </c>
      <c r="F450" s="248" t="s">
        <v>716</v>
      </c>
      <c r="G450" s="223" t="s">
        <v>817</v>
      </c>
      <c r="H450" s="205">
        <v>50000</v>
      </c>
      <c r="I450" s="4" t="s">
        <v>1064</v>
      </c>
      <c r="J450" s="4" t="s">
        <v>834</v>
      </c>
      <c r="K450" s="207">
        <v>43972</v>
      </c>
      <c r="L450" s="207">
        <v>44043</v>
      </c>
      <c r="M450" s="4" t="s">
        <v>980</v>
      </c>
      <c r="N450" s="223" t="s">
        <v>797</v>
      </c>
      <c r="O450" s="198" t="s">
        <v>1755</v>
      </c>
      <c r="P450" s="4" t="s">
        <v>1174</v>
      </c>
      <c r="Q450" s="205">
        <v>50000</v>
      </c>
      <c r="R450" s="209">
        <v>0</v>
      </c>
    </row>
    <row r="451" spans="2:18" ht="25.5">
      <c r="B451" s="201" t="s">
        <v>1711</v>
      </c>
      <c r="C451" s="4" t="s">
        <v>866</v>
      </c>
      <c r="D451" s="3" t="s">
        <v>793</v>
      </c>
      <c r="E451" s="3" t="s">
        <v>711</v>
      </c>
      <c r="F451" s="4" t="s">
        <v>712</v>
      </c>
      <c r="G451" s="4" t="s">
        <v>514</v>
      </c>
      <c r="H451" s="205">
        <v>0</v>
      </c>
      <c r="I451" s="4" t="s">
        <v>1064</v>
      </c>
      <c r="J451" s="4" t="s">
        <v>834</v>
      </c>
      <c r="K451" s="207">
        <v>43833</v>
      </c>
      <c r="L451" s="207">
        <v>43903</v>
      </c>
      <c r="M451" s="4" t="s">
        <v>980</v>
      </c>
      <c r="N451" s="4" t="s">
        <v>796</v>
      </c>
      <c r="O451" s="198" t="s">
        <v>1755</v>
      </c>
      <c r="P451" s="4" t="s">
        <v>1174</v>
      </c>
      <c r="Q451" s="205">
        <v>0</v>
      </c>
      <c r="R451" s="209">
        <v>0</v>
      </c>
    </row>
    <row r="452" spans="2:18">
      <c r="B452" s="201" t="s">
        <v>1712</v>
      </c>
      <c r="C452" s="4" t="s">
        <v>866</v>
      </c>
      <c r="D452" s="3" t="s">
        <v>793</v>
      </c>
      <c r="E452" s="3" t="s">
        <v>713</v>
      </c>
      <c r="F452" s="4" t="s">
        <v>714</v>
      </c>
      <c r="G452" s="4" t="s">
        <v>512</v>
      </c>
      <c r="H452" s="205">
        <v>0</v>
      </c>
      <c r="I452" s="4" t="s">
        <v>1064</v>
      </c>
      <c r="J452" s="4" t="s">
        <v>834</v>
      </c>
      <c r="K452" s="207">
        <v>43913</v>
      </c>
      <c r="L452" s="207">
        <v>43982</v>
      </c>
      <c r="M452" s="4" t="s">
        <v>980</v>
      </c>
      <c r="N452" s="223" t="s">
        <v>795</v>
      </c>
      <c r="O452" s="198" t="s">
        <v>1755</v>
      </c>
      <c r="P452" s="4" t="s">
        <v>1174</v>
      </c>
      <c r="Q452" s="205">
        <v>0</v>
      </c>
      <c r="R452" s="209">
        <v>0</v>
      </c>
    </row>
    <row r="453" spans="2:18" ht="51">
      <c r="B453" s="201" t="s">
        <v>1713</v>
      </c>
      <c r="C453" s="4" t="s">
        <v>866</v>
      </c>
      <c r="D453" s="3" t="s">
        <v>793</v>
      </c>
      <c r="E453" s="3" t="s">
        <v>2302</v>
      </c>
      <c r="F453" s="4" t="s">
        <v>788</v>
      </c>
      <c r="G453" s="4" t="s">
        <v>1102</v>
      </c>
      <c r="H453" s="205">
        <v>27668701.579999998</v>
      </c>
      <c r="I453" s="4" t="s">
        <v>1064</v>
      </c>
      <c r="J453" s="4" t="s">
        <v>837</v>
      </c>
      <c r="K453" s="207">
        <v>43833</v>
      </c>
      <c r="L453" s="207">
        <v>43924</v>
      </c>
      <c r="M453" s="4" t="s">
        <v>980</v>
      </c>
      <c r="N453" s="4" t="s">
        <v>805</v>
      </c>
      <c r="O453" s="198" t="s">
        <v>816</v>
      </c>
      <c r="P453" s="4" t="s">
        <v>1175</v>
      </c>
      <c r="Q453" s="205">
        <v>27668701.579999998</v>
      </c>
      <c r="R453" s="209">
        <v>0</v>
      </c>
    </row>
    <row r="454" spans="2:18" ht="51">
      <c r="B454" s="201" t="s">
        <v>1714</v>
      </c>
      <c r="C454" s="4" t="s">
        <v>866</v>
      </c>
      <c r="D454" s="3" t="s">
        <v>793</v>
      </c>
      <c r="E454" s="310" t="s">
        <v>2297</v>
      </c>
      <c r="F454" s="4" t="s">
        <v>730</v>
      </c>
      <c r="G454" s="4" t="s">
        <v>1102</v>
      </c>
      <c r="H454" s="205">
        <v>95000</v>
      </c>
      <c r="I454" s="4" t="s">
        <v>1064</v>
      </c>
      <c r="J454" s="4" t="s">
        <v>834</v>
      </c>
      <c r="K454" s="207">
        <v>43833</v>
      </c>
      <c r="L454" s="207">
        <v>43903</v>
      </c>
      <c r="M454" s="4" t="s">
        <v>980</v>
      </c>
      <c r="N454" s="223" t="s">
        <v>796</v>
      </c>
      <c r="O454" s="213" t="s">
        <v>811</v>
      </c>
      <c r="P454" s="4" t="s">
        <v>1503</v>
      </c>
      <c r="Q454" s="205">
        <v>95000</v>
      </c>
      <c r="R454" s="209">
        <v>0</v>
      </c>
    </row>
    <row r="455" spans="2:18" ht="25.5">
      <c r="B455" s="201" t="s">
        <v>1715</v>
      </c>
      <c r="C455" s="4" t="s">
        <v>866</v>
      </c>
      <c r="D455" s="3" t="s">
        <v>793</v>
      </c>
      <c r="E455" s="3" t="s">
        <v>731</v>
      </c>
      <c r="F455" s="4" t="s">
        <v>732</v>
      </c>
      <c r="G455" s="4" t="s">
        <v>1104</v>
      </c>
      <c r="H455" s="205">
        <v>300000</v>
      </c>
      <c r="I455" s="4" t="s">
        <v>1064</v>
      </c>
      <c r="J455" s="4" t="s">
        <v>834</v>
      </c>
      <c r="K455" s="207">
        <v>43833</v>
      </c>
      <c r="L455" s="207">
        <v>43903</v>
      </c>
      <c r="M455" s="4" t="s">
        <v>980</v>
      </c>
      <c r="N455" s="223" t="s">
        <v>796</v>
      </c>
      <c r="O455" s="213" t="s">
        <v>811</v>
      </c>
      <c r="P455" s="4" t="s">
        <v>1503</v>
      </c>
      <c r="Q455" s="205">
        <v>300000</v>
      </c>
      <c r="R455" s="209">
        <v>0</v>
      </c>
    </row>
    <row r="456" spans="2:18">
      <c r="B456" s="201" t="s">
        <v>1716</v>
      </c>
      <c r="C456" s="4" t="s">
        <v>866</v>
      </c>
      <c r="D456" s="3" t="s">
        <v>793</v>
      </c>
      <c r="E456" s="3" t="s">
        <v>771</v>
      </c>
      <c r="F456" s="4" t="s">
        <v>772</v>
      </c>
      <c r="G456" s="4" t="s">
        <v>1104</v>
      </c>
      <c r="H456" s="205">
        <v>0</v>
      </c>
      <c r="I456" s="4" t="s">
        <v>1064</v>
      </c>
      <c r="J456" s="4" t="s">
        <v>834</v>
      </c>
      <c r="K456" s="207">
        <v>43913</v>
      </c>
      <c r="L456" s="207">
        <v>43982</v>
      </c>
      <c r="M456" s="4" t="s">
        <v>980</v>
      </c>
      <c r="N456" s="223" t="s">
        <v>795</v>
      </c>
      <c r="O456" s="213"/>
      <c r="P456" s="4" t="s">
        <v>1176</v>
      </c>
      <c r="Q456" s="205">
        <v>0</v>
      </c>
      <c r="R456" s="209">
        <v>0</v>
      </c>
    </row>
    <row r="457" spans="2:18">
      <c r="B457" s="201" t="s">
        <v>1717</v>
      </c>
      <c r="C457" s="4" t="s">
        <v>866</v>
      </c>
      <c r="D457" s="3" t="s">
        <v>793</v>
      </c>
      <c r="E457" s="3" t="s">
        <v>706</v>
      </c>
      <c r="F457" s="4" t="s">
        <v>707</v>
      </c>
      <c r="G457" s="4" t="s">
        <v>1102</v>
      </c>
      <c r="H457" s="205">
        <v>0</v>
      </c>
      <c r="I457" s="4" t="s">
        <v>1064</v>
      </c>
      <c r="J457" s="4" t="s">
        <v>834</v>
      </c>
      <c r="K457" s="207">
        <v>43913</v>
      </c>
      <c r="L457" s="207">
        <v>43982</v>
      </c>
      <c r="M457" s="4" t="s">
        <v>980</v>
      </c>
      <c r="N457" s="223" t="s">
        <v>795</v>
      </c>
      <c r="O457" s="198" t="s">
        <v>1755</v>
      </c>
      <c r="P457" s="4" t="s">
        <v>1176</v>
      </c>
      <c r="Q457" s="205">
        <v>0</v>
      </c>
      <c r="R457" s="209">
        <v>0</v>
      </c>
    </row>
    <row r="458" spans="2:18" ht="25.5">
      <c r="B458" s="201" t="s">
        <v>1718</v>
      </c>
      <c r="C458" s="4" t="s">
        <v>866</v>
      </c>
      <c r="D458" s="3" t="s">
        <v>793</v>
      </c>
      <c r="E458" s="3" t="s">
        <v>710</v>
      </c>
      <c r="F458" s="4" t="s">
        <v>707</v>
      </c>
      <c r="G458" s="4" t="s">
        <v>1104</v>
      </c>
      <c r="H458" s="205">
        <v>0</v>
      </c>
      <c r="I458" s="4" t="s">
        <v>1064</v>
      </c>
      <c r="J458" s="4" t="s">
        <v>834</v>
      </c>
      <c r="K458" s="207">
        <v>43833</v>
      </c>
      <c r="L458" s="207">
        <v>43903</v>
      </c>
      <c r="M458" s="4" t="s">
        <v>980</v>
      </c>
      <c r="N458" s="223" t="s">
        <v>796</v>
      </c>
      <c r="O458" s="198" t="s">
        <v>1755</v>
      </c>
      <c r="P458" s="4" t="s">
        <v>1176</v>
      </c>
      <c r="Q458" s="205">
        <v>0</v>
      </c>
      <c r="R458" s="209">
        <v>0</v>
      </c>
    </row>
    <row r="459" spans="2:18" ht="38.25">
      <c r="B459" s="201" t="s">
        <v>1719</v>
      </c>
      <c r="C459" s="4" t="s">
        <v>866</v>
      </c>
      <c r="D459" s="3" t="s">
        <v>793</v>
      </c>
      <c r="E459" s="3" t="s">
        <v>1935</v>
      </c>
      <c r="F459" s="4" t="s">
        <v>707</v>
      </c>
      <c r="G459" s="4" t="s">
        <v>514</v>
      </c>
      <c r="H459" s="205">
        <v>71000</v>
      </c>
      <c r="I459" s="4" t="s">
        <v>1064</v>
      </c>
      <c r="J459" s="4" t="s">
        <v>834</v>
      </c>
      <c r="K459" s="207">
        <v>43833</v>
      </c>
      <c r="L459" s="207">
        <v>43903</v>
      </c>
      <c r="M459" s="4" t="s">
        <v>980</v>
      </c>
      <c r="N459" s="4" t="s">
        <v>796</v>
      </c>
      <c r="O459" s="198" t="s">
        <v>1755</v>
      </c>
      <c r="P459" s="4" t="s">
        <v>1176</v>
      </c>
      <c r="Q459" s="205">
        <v>71000</v>
      </c>
      <c r="R459" s="209">
        <v>0</v>
      </c>
    </row>
    <row r="460" spans="2:18" ht="38.25">
      <c r="B460" s="201" t="s">
        <v>1720</v>
      </c>
      <c r="C460" s="4" t="s">
        <v>866</v>
      </c>
      <c r="D460" s="3" t="s">
        <v>793</v>
      </c>
      <c r="E460" s="3" t="s">
        <v>785</v>
      </c>
      <c r="F460" s="4" t="s">
        <v>1073</v>
      </c>
      <c r="G460" s="213" t="s">
        <v>877</v>
      </c>
      <c r="H460" s="205">
        <v>0</v>
      </c>
      <c r="I460" s="4" t="s">
        <v>1064</v>
      </c>
      <c r="J460" s="4" t="s">
        <v>2295</v>
      </c>
      <c r="K460" s="207" t="s">
        <v>794</v>
      </c>
      <c r="L460" s="207" t="s">
        <v>794</v>
      </c>
      <c r="M460" s="4" t="s">
        <v>980</v>
      </c>
      <c r="N460" s="4" t="s">
        <v>804</v>
      </c>
      <c r="O460" s="198" t="s">
        <v>815</v>
      </c>
      <c r="P460" s="4" t="s">
        <v>1174</v>
      </c>
      <c r="Q460" s="205">
        <v>0</v>
      </c>
      <c r="R460" s="209">
        <v>0</v>
      </c>
    </row>
    <row r="461" spans="2:18" ht="51">
      <c r="B461" s="201" t="s">
        <v>1721</v>
      </c>
      <c r="C461" s="4" t="s">
        <v>866</v>
      </c>
      <c r="D461" s="3" t="s">
        <v>793</v>
      </c>
      <c r="E461" s="310" t="s">
        <v>2296</v>
      </c>
      <c r="F461" s="4" t="s">
        <v>1073</v>
      </c>
      <c r="G461" s="223" t="s">
        <v>877</v>
      </c>
      <c r="H461" s="205">
        <v>0</v>
      </c>
      <c r="I461" s="4" t="s">
        <v>1064</v>
      </c>
      <c r="J461" s="4" t="s">
        <v>2295</v>
      </c>
      <c r="K461" s="207">
        <v>44042</v>
      </c>
      <c r="L461" s="207">
        <v>44135</v>
      </c>
      <c r="M461" s="4"/>
      <c r="N461" s="4" t="s">
        <v>1877</v>
      </c>
      <c r="O461" s="198" t="s">
        <v>815</v>
      </c>
      <c r="P461" s="4" t="s">
        <v>1174</v>
      </c>
      <c r="Q461" s="205">
        <v>0</v>
      </c>
      <c r="R461" s="209">
        <v>0</v>
      </c>
    </row>
    <row r="462" spans="2:18" ht="51">
      <c r="B462" s="201" t="s">
        <v>1722</v>
      </c>
      <c r="C462" s="4" t="s">
        <v>866</v>
      </c>
      <c r="D462" s="3" t="s">
        <v>793</v>
      </c>
      <c r="E462" s="3" t="s">
        <v>786</v>
      </c>
      <c r="F462" s="4" t="s">
        <v>787</v>
      </c>
      <c r="G462" s="213" t="s">
        <v>877</v>
      </c>
      <c r="H462" s="205">
        <v>0</v>
      </c>
      <c r="I462" s="4" t="s">
        <v>1064</v>
      </c>
      <c r="J462" s="4" t="s">
        <v>2295</v>
      </c>
      <c r="K462" s="207">
        <v>43833</v>
      </c>
      <c r="L462" s="207">
        <v>43903</v>
      </c>
      <c r="M462" s="4" t="s">
        <v>980</v>
      </c>
      <c r="N462" s="4" t="s">
        <v>803</v>
      </c>
      <c r="O462" s="198" t="s">
        <v>815</v>
      </c>
      <c r="P462" s="4" t="s">
        <v>1174</v>
      </c>
      <c r="Q462" s="205">
        <v>0</v>
      </c>
      <c r="R462" s="209">
        <v>0</v>
      </c>
    </row>
    <row r="463" spans="2:18">
      <c r="B463" s="201" t="s">
        <v>1723</v>
      </c>
      <c r="C463" s="4" t="s">
        <v>866</v>
      </c>
      <c r="D463" s="3" t="s">
        <v>793</v>
      </c>
      <c r="E463" s="3" t="s">
        <v>784</v>
      </c>
      <c r="F463" s="4" t="s">
        <v>1070</v>
      </c>
      <c r="G463" s="213" t="s">
        <v>877</v>
      </c>
      <c r="H463" s="205">
        <v>80000</v>
      </c>
      <c r="I463" s="4" t="s">
        <v>1064</v>
      </c>
      <c r="J463" s="4" t="s">
        <v>2295</v>
      </c>
      <c r="K463" s="207">
        <v>43833</v>
      </c>
      <c r="L463" s="207">
        <v>43903</v>
      </c>
      <c r="M463" s="4" t="s">
        <v>980</v>
      </c>
      <c r="N463" s="4" t="s">
        <v>803</v>
      </c>
      <c r="O463" s="198" t="s">
        <v>815</v>
      </c>
      <c r="P463" s="4" t="s">
        <v>1174</v>
      </c>
      <c r="Q463" s="205">
        <v>80000</v>
      </c>
      <c r="R463" s="209">
        <v>0</v>
      </c>
    </row>
    <row r="464" spans="2:18">
      <c r="B464" s="201" t="s">
        <v>1724</v>
      </c>
      <c r="C464" s="4" t="s">
        <v>866</v>
      </c>
      <c r="D464" s="3" t="s">
        <v>793</v>
      </c>
      <c r="E464" s="3" t="s">
        <v>1065</v>
      </c>
      <c r="F464" s="4" t="s">
        <v>1071</v>
      </c>
      <c r="G464" s="213" t="s">
        <v>877</v>
      </c>
      <c r="H464" s="205">
        <v>80000</v>
      </c>
      <c r="I464" s="4" t="s">
        <v>1064</v>
      </c>
      <c r="J464" s="4" t="s">
        <v>834</v>
      </c>
      <c r="K464" s="207">
        <v>43833</v>
      </c>
      <c r="L464" s="207">
        <v>43903</v>
      </c>
      <c r="M464" s="4" t="s">
        <v>980</v>
      </c>
      <c r="N464" s="4" t="s">
        <v>803</v>
      </c>
      <c r="O464" s="198" t="s">
        <v>815</v>
      </c>
      <c r="P464" s="4" t="s">
        <v>1174</v>
      </c>
      <c r="Q464" s="205">
        <v>80000</v>
      </c>
      <c r="R464" s="209">
        <v>0</v>
      </c>
    </row>
    <row r="465" spans="1:18">
      <c r="B465" s="201" t="s">
        <v>1725</v>
      </c>
      <c r="C465" s="217" t="s">
        <v>866</v>
      </c>
      <c r="D465" s="294" t="s">
        <v>793</v>
      </c>
      <c r="E465" s="3" t="s">
        <v>960</v>
      </c>
      <c r="F465" s="4"/>
      <c r="G465" s="4"/>
      <c r="H465" s="209">
        <v>10827</v>
      </c>
      <c r="I465" s="4" t="s">
        <v>1064</v>
      </c>
      <c r="J465" s="250"/>
      <c r="K465" s="250"/>
      <c r="L465" s="207"/>
      <c r="M465" s="250"/>
      <c r="N465" s="4"/>
      <c r="O465" s="198"/>
      <c r="P465" s="250"/>
      <c r="Q465" s="312">
        <v>10827</v>
      </c>
      <c r="R465" s="209">
        <v>0</v>
      </c>
    </row>
    <row r="466" spans="1:18">
      <c r="B466" s="201" t="s">
        <v>1971</v>
      </c>
      <c r="C466" s="217" t="s">
        <v>866</v>
      </c>
      <c r="D466" s="294" t="s">
        <v>793</v>
      </c>
      <c r="E466" s="3" t="s">
        <v>1972</v>
      </c>
      <c r="F466" s="193" t="s">
        <v>520</v>
      </c>
      <c r="G466" s="4" t="s">
        <v>514</v>
      </c>
      <c r="H466" s="209">
        <v>4800000</v>
      </c>
      <c r="I466" s="4" t="s">
        <v>1064</v>
      </c>
      <c r="J466" s="250" t="s">
        <v>837</v>
      </c>
      <c r="K466" s="313">
        <v>43910</v>
      </c>
      <c r="L466" s="207">
        <v>43981</v>
      </c>
      <c r="M466" s="251" t="s">
        <v>980</v>
      </c>
      <c r="N466" s="4" t="s">
        <v>944</v>
      </c>
      <c r="O466" s="198" t="s">
        <v>681</v>
      </c>
      <c r="P466" s="250" t="s">
        <v>1175</v>
      </c>
      <c r="Q466" s="312">
        <v>0</v>
      </c>
      <c r="R466" s="209">
        <v>4800000</v>
      </c>
    </row>
    <row r="467" spans="1:18" ht="38.25">
      <c r="A467" s="314"/>
      <c r="B467" s="201" t="s">
        <v>2100</v>
      </c>
      <c r="C467" s="217" t="s">
        <v>866</v>
      </c>
      <c r="D467" s="294" t="s">
        <v>793</v>
      </c>
      <c r="E467" s="3" t="s">
        <v>2101</v>
      </c>
      <c r="F467" s="4" t="s">
        <v>535</v>
      </c>
      <c r="G467" s="4" t="s">
        <v>514</v>
      </c>
      <c r="H467" s="209">
        <v>1354014</v>
      </c>
      <c r="I467" s="4" t="s">
        <v>1064</v>
      </c>
      <c r="J467" s="250" t="s">
        <v>834</v>
      </c>
      <c r="K467" s="251">
        <v>44006</v>
      </c>
      <c r="L467" s="207">
        <v>44111</v>
      </c>
      <c r="M467" s="250" t="s">
        <v>980</v>
      </c>
      <c r="N467" s="4" t="s">
        <v>899</v>
      </c>
      <c r="O467" s="198" t="s">
        <v>438</v>
      </c>
      <c r="P467" s="250" t="s">
        <v>1175</v>
      </c>
      <c r="Q467" s="312">
        <v>0</v>
      </c>
      <c r="R467" s="209">
        <v>1354014</v>
      </c>
    </row>
    <row r="468" spans="1:18" ht="25.5">
      <c r="A468" s="314"/>
      <c r="B468" s="201" t="s">
        <v>2194</v>
      </c>
      <c r="C468" s="217" t="s">
        <v>866</v>
      </c>
      <c r="D468" s="294" t="s">
        <v>793</v>
      </c>
      <c r="E468" s="3" t="s">
        <v>2195</v>
      </c>
      <c r="F468" s="193" t="s">
        <v>1073</v>
      </c>
      <c r="G468" s="193" t="s">
        <v>877</v>
      </c>
      <c r="H468" s="209">
        <v>143360</v>
      </c>
      <c r="I468" s="4" t="s">
        <v>1064</v>
      </c>
      <c r="J468" s="250" t="s">
        <v>834</v>
      </c>
      <c r="K468" s="251">
        <v>44120</v>
      </c>
      <c r="L468" s="207">
        <v>44181</v>
      </c>
      <c r="M468" s="250" t="s">
        <v>980</v>
      </c>
      <c r="N468" s="4" t="s">
        <v>2300</v>
      </c>
      <c r="O468" s="198" t="s">
        <v>815</v>
      </c>
      <c r="P468" s="250" t="s">
        <v>1501</v>
      </c>
      <c r="Q468" s="312">
        <v>143360</v>
      </c>
      <c r="R468" s="209">
        <v>0</v>
      </c>
    </row>
    <row r="469" spans="1:18">
      <c r="B469" s="284"/>
      <c r="C469" s="285"/>
      <c r="D469" s="284"/>
      <c r="E469" s="286" t="s">
        <v>1182</v>
      </c>
      <c r="F469" s="230"/>
      <c r="G469" s="230"/>
      <c r="H469" s="287">
        <f>SUM(H424:H468)</f>
        <v>40973372.579999998</v>
      </c>
      <c r="I469" s="285"/>
      <c r="J469" s="285"/>
      <c r="K469" s="285"/>
      <c r="L469" s="285"/>
      <c r="M469" s="285"/>
      <c r="N469" s="285"/>
      <c r="O469" s="225"/>
      <c r="P469" s="285"/>
      <c r="Q469" s="288">
        <f>SUM(Q424:Q468)</f>
        <v>29919358.579999998</v>
      </c>
      <c r="R469" s="288">
        <f>SUM(R424:R468)</f>
        <v>11054014</v>
      </c>
    </row>
    <row r="470" spans="1:18" ht="15.75">
      <c r="B470" s="315"/>
      <c r="C470" s="316"/>
      <c r="D470" s="315"/>
      <c r="E470" s="317"/>
      <c r="F470" s="318"/>
      <c r="G470" s="318"/>
      <c r="H470" s="319"/>
      <c r="I470" s="316"/>
      <c r="J470" s="316"/>
      <c r="K470" s="316"/>
      <c r="L470" s="316"/>
      <c r="M470" s="316"/>
      <c r="N470" s="316"/>
      <c r="O470" s="252"/>
      <c r="P470" s="316"/>
    </row>
    <row r="471" spans="1:18" ht="15.75">
      <c r="B471" s="315"/>
      <c r="C471" s="316"/>
      <c r="D471" s="315"/>
      <c r="E471" s="317"/>
      <c r="F471" s="318"/>
      <c r="G471" s="318"/>
      <c r="H471" s="319"/>
      <c r="I471" s="316"/>
      <c r="J471" s="316"/>
      <c r="K471" s="316"/>
      <c r="L471" s="316"/>
      <c r="M471" s="316"/>
      <c r="N471" s="316"/>
      <c r="O471" s="252"/>
      <c r="P471" s="316"/>
    </row>
    <row r="472" spans="1:18" ht="15.75">
      <c r="B472" s="315"/>
      <c r="C472" s="316"/>
      <c r="D472" s="315"/>
      <c r="E472" s="317"/>
      <c r="F472" s="318"/>
      <c r="G472" s="318"/>
      <c r="H472" s="319"/>
      <c r="I472" s="316"/>
      <c r="J472" s="316"/>
      <c r="K472" s="316"/>
      <c r="L472" s="316"/>
      <c r="M472" s="316"/>
      <c r="N472" s="316"/>
      <c r="O472" s="252"/>
      <c r="P472" s="316"/>
    </row>
    <row r="473" spans="1:18" ht="15.75">
      <c r="B473" s="315"/>
      <c r="C473" s="316"/>
      <c r="D473" s="315"/>
      <c r="E473" s="317"/>
      <c r="F473" s="318"/>
      <c r="G473" s="318"/>
      <c r="H473" s="319"/>
      <c r="I473" s="316"/>
      <c r="J473" s="316"/>
      <c r="K473" s="316"/>
      <c r="L473" s="316"/>
      <c r="M473" s="316"/>
      <c r="N473" s="316"/>
      <c r="O473" s="252"/>
      <c r="P473" s="316"/>
    </row>
    <row r="474" spans="1:18" ht="15.75">
      <c r="B474" s="315"/>
      <c r="C474" s="316"/>
      <c r="D474" s="315"/>
      <c r="E474" s="317"/>
      <c r="F474" s="318"/>
      <c r="G474" s="318"/>
      <c r="H474" s="319"/>
      <c r="I474" s="316"/>
      <c r="J474" s="316"/>
      <c r="K474" s="316"/>
      <c r="L474" s="316"/>
      <c r="M474" s="316"/>
      <c r="N474" s="316"/>
      <c r="O474" s="252"/>
      <c r="P474" s="316"/>
    </row>
    <row r="475" spans="1:18" ht="15.75">
      <c r="B475" s="315"/>
      <c r="C475" s="318" t="s">
        <v>1681</v>
      </c>
      <c r="D475" s="317"/>
      <c r="E475" s="317" t="s">
        <v>1184</v>
      </c>
      <c r="F475" s="318"/>
      <c r="G475" s="318"/>
      <c r="H475" s="319"/>
      <c r="I475" s="316"/>
      <c r="J475" s="316"/>
      <c r="K475" s="316"/>
      <c r="L475" s="316"/>
      <c r="M475" s="316"/>
      <c r="N475" s="316"/>
      <c r="O475" s="252"/>
      <c r="P475" s="316"/>
    </row>
    <row r="476" spans="1:18">
      <c r="I476" s="320"/>
      <c r="J476" s="320"/>
    </row>
    <row r="477" spans="1:18" ht="51">
      <c r="B477" s="201" t="s">
        <v>1727</v>
      </c>
      <c r="C477" s="4" t="s">
        <v>867</v>
      </c>
      <c r="D477" s="4" t="s">
        <v>511</v>
      </c>
      <c r="E477" s="215" t="s">
        <v>670</v>
      </c>
      <c r="F477" s="4" t="s">
        <v>570</v>
      </c>
      <c r="G477" s="4" t="s">
        <v>514</v>
      </c>
      <c r="H477" s="205">
        <v>957616.92</v>
      </c>
      <c r="I477" s="250" t="s">
        <v>1064</v>
      </c>
      <c r="J477" s="4" t="s">
        <v>834</v>
      </c>
      <c r="K477" s="207">
        <v>43920</v>
      </c>
      <c r="L477" s="207">
        <v>44012</v>
      </c>
      <c r="M477" s="4" t="s">
        <v>980</v>
      </c>
      <c r="N477" s="4" t="s">
        <v>944</v>
      </c>
      <c r="O477" s="198"/>
      <c r="P477" s="4" t="s">
        <v>1175</v>
      </c>
      <c r="Q477" s="205">
        <v>0</v>
      </c>
      <c r="R477" s="209">
        <v>957616.92</v>
      </c>
    </row>
    <row r="478" spans="1:18" ht="38.25">
      <c r="B478" s="201" t="s">
        <v>1728</v>
      </c>
      <c r="C478" s="4" t="s">
        <v>867</v>
      </c>
      <c r="D478" s="4" t="s">
        <v>511</v>
      </c>
      <c r="E478" s="215" t="s">
        <v>671</v>
      </c>
      <c r="F478" s="4" t="s">
        <v>693</v>
      </c>
      <c r="G478" s="4" t="s">
        <v>1104</v>
      </c>
      <c r="H478" s="205">
        <v>6704000</v>
      </c>
      <c r="I478" s="250" t="s">
        <v>1064</v>
      </c>
      <c r="J478" s="4" t="s">
        <v>837</v>
      </c>
      <c r="K478" s="207">
        <v>43920</v>
      </c>
      <c r="L478" s="207">
        <v>44012</v>
      </c>
      <c r="M478" s="4" t="s">
        <v>980</v>
      </c>
      <c r="N478" s="4" t="s">
        <v>944</v>
      </c>
      <c r="O478" s="198"/>
      <c r="P478" s="4" t="s">
        <v>1175</v>
      </c>
      <c r="Q478" s="205">
        <v>6704000</v>
      </c>
      <c r="R478" s="209">
        <v>0</v>
      </c>
    </row>
    <row r="479" spans="1:18" ht="63.75">
      <c r="B479" s="201" t="s">
        <v>1729</v>
      </c>
      <c r="C479" s="4" t="s">
        <v>867</v>
      </c>
      <c r="D479" s="3" t="s">
        <v>1079</v>
      </c>
      <c r="E479" s="3" t="s">
        <v>1112</v>
      </c>
      <c r="F479" s="4" t="s">
        <v>1113</v>
      </c>
      <c r="G479" s="4" t="s">
        <v>1114</v>
      </c>
      <c r="H479" s="205">
        <v>1084900</v>
      </c>
      <c r="I479" s="4" t="s">
        <v>1064</v>
      </c>
      <c r="J479" s="4" t="s">
        <v>834</v>
      </c>
      <c r="K479" s="4" t="s">
        <v>1116</v>
      </c>
      <c r="L479" s="4" t="s">
        <v>1116</v>
      </c>
      <c r="M479" s="4" t="s">
        <v>980</v>
      </c>
      <c r="N479" s="4" t="s">
        <v>1116</v>
      </c>
      <c r="O479" s="198"/>
      <c r="P479" s="4" t="s">
        <v>1736</v>
      </c>
      <c r="Q479" s="209">
        <v>1084900</v>
      </c>
      <c r="R479" s="209">
        <v>0</v>
      </c>
    </row>
    <row r="480" spans="1:18" ht="51">
      <c r="B480" s="201" t="s">
        <v>1730</v>
      </c>
      <c r="C480" s="4" t="s">
        <v>867</v>
      </c>
      <c r="D480" s="3" t="s">
        <v>1079</v>
      </c>
      <c r="E480" s="1" t="s">
        <v>1115</v>
      </c>
      <c r="F480" s="4" t="s">
        <v>832</v>
      </c>
      <c r="G480" s="4" t="s">
        <v>1114</v>
      </c>
      <c r="H480" s="205">
        <v>0</v>
      </c>
      <c r="I480" s="4" t="s">
        <v>1064</v>
      </c>
      <c r="J480" s="4" t="s">
        <v>834</v>
      </c>
      <c r="K480" s="207" t="s">
        <v>1116</v>
      </c>
      <c r="L480" s="207" t="s">
        <v>1116</v>
      </c>
      <c r="M480" s="4" t="s">
        <v>980</v>
      </c>
      <c r="N480" s="4" t="s">
        <v>1116</v>
      </c>
      <c r="O480" s="198" t="s">
        <v>964</v>
      </c>
      <c r="P480" s="4" t="s">
        <v>1736</v>
      </c>
      <c r="Q480" s="209">
        <v>0</v>
      </c>
      <c r="R480" s="209">
        <v>0</v>
      </c>
    </row>
    <row r="481" spans="2:21" ht="38.25">
      <c r="B481" s="201" t="s">
        <v>1973</v>
      </c>
      <c r="C481" s="4" t="s">
        <v>867</v>
      </c>
      <c r="D481" s="3" t="s">
        <v>511</v>
      </c>
      <c r="E481" s="321" t="s">
        <v>1974</v>
      </c>
      <c r="F481" s="4" t="s">
        <v>596</v>
      </c>
      <c r="G481" s="4" t="s">
        <v>514</v>
      </c>
      <c r="H481" s="205">
        <v>14770000</v>
      </c>
      <c r="I481" s="4" t="s">
        <v>1064</v>
      </c>
      <c r="J481" s="4" t="s">
        <v>837</v>
      </c>
      <c r="K481" s="207">
        <v>43910</v>
      </c>
      <c r="L481" s="207">
        <v>43981</v>
      </c>
      <c r="M481" s="4" t="s">
        <v>980</v>
      </c>
      <c r="N481" s="4" t="s">
        <v>944</v>
      </c>
      <c r="O481" s="198" t="s">
        <v>695</v>
      </c>
      <c r="P481" s="4" t="s">
        <v>1176</v>
      </c>
      <c r="Q481" s="209">
        <v>3370000</v>
      </c>
      <c r="R481" s="209">
        <f>14770000-Q481</f>
        <v>11400000</v>
      </c>
    </row>
    <row r="482" spans="2:21">
      <c r="B482" s="201" t="s">
        <v>2231</v>
      </c>
      <c r="C482" s="4" t="s">
        <v>867</v>
      </c>
      <c r="D482" s="3" t="s">
        <v>511</v>
      </c>
      <c r="E482" s="1" t="s">
        <v>2234</v>
      </c>
      <c r="F482" s="4" t="s">
        <v>596</v>
      </c>
      <c r="G482" s="4" t="s">
        <v>512</v>
      </c>
      <c r="H482" s="205">
        <v>3354000</v>
      </c>
      <c r="I482" s="273" t="s">
        <v>878</v>
      </c>
      <c r="J482" s="4" t="s">
        <v>837</v>
      </c>
      <c r="K482" s="207">
        <v>43845</v>
      </c>
      <c r="L482" s="207">
        <v>43936</v>
      </c>
      <c r="M482" s="4" t="s">
        <v>980</v>
      </c>
      <c r="N482" s="4" t="s">
        <v>556</v>
      </c>
      <c r="O482" s="198" t="s">
        <v>695</v>
      </c>
      <c r="P482" s="4" t="s">
        <v>1505</v>
      </c>
      <c r="Q482" s="209">
        <v>3354000</v>
      </c>
      <c r="R482" s="209">
        <v>0</v>
      </c>
    </row>
    <row r="484" spans="2:21">
      <c r="B484" s="284"/>
      <c r="C484" s="285"/>
      <c r="D484" s="284"/>
      <c r="E484" s="286" t="s">
        <v>1450</v>
      </c>
      <c r="F484" s="230"/>
      <c r="G484" s="230"/>
      <c r="H484" s="287">
        <f>SUM(H477:H483)</f>
        <v>26870516.920000002</v>
      </c>
      <c r="I484" s="285"/>
      <c r="J484" s="285"/>
      <c r="K484" s="285"/>
      <c r="L484" s="285"/>
      <c r="M484" s="285"/>
      <c r="N484" s="285"/>
      <c r="O484" s="225"/>
      <c r="P484" s="285"/>
      <c r="Q484" s="288">
        <f>SUM(Q477:Q483)</f>
        <v>14512900</v>
      </c>
      <c r="R484" s="288">
        <f>SUM(R477:R483)</f>
        <v>12357616.92</v>
      </c>
    </row>
    <row r="489" spans="2:21" ht="15.75">
      <c r="C489" s="289" t="s">
        <v>1731</v>
      </c>
      <c r="D489" s="290"/>
      <c r="E489" s="290" t="s">
        <v>1452</v>
      </c>
    </row>
    <row r="490" spans="2:21">
      <c r="S490" s="355">
        <v>2022</v>
      </c>
      <c r="T490" s="355" t="s">
        <v>2307</v>
      </c>
    </row>
    <row r="491" spans="2:21" ht="38.25">
      <c r="B491" s="201" t="s">
        <v>1732</v>
      </c>
      <c r="C491" s="4" t="s">
        <v>1166</v>
      </c>
      <c r="D491" s="3" t="s">
        <v>793</v>
      </c>
      <c r="E491" s="3" t="s">
        <v>2303</v>
      </c>
      <c r="F491" s="4" t="s">
        <v>821</v>
      </c>
      <c r="G491" s="4" t="s">
        <v>1102</v>
      </c>
      <c r="H491" s="205">
        <v>254075126</v>
      </c>
      <c r="I491" s="4" t="s">
        <v>1064</v>
      </c>
      <c r="J491" s="4" t="s">
        <v>837</v>
      </c>
      <c r="K491" s="207">
        <v>44104</v>
      </c>
      <c r="L491" s="207">
        <v>44196</v>
      </c>
      <c r="M491" s="4" t="s">
        <v>980</v>
      </c>
      <c r="N491" s="4" t="s">
        <v>823</v>
      </c>
      <c r="O491" s="198" t="s">
        <v>825</v>
      </c>
      <c r="P491" s="4" t="s">
        <v>1506</v>
      </c>
      <c r="Q491" s="312">
        <v>500000</v>
      </c>
      <c r="R491" s="312">
        <v>1920000</v>
      </c>
      <c r="S491" s="354">
        <v>14400000</v>
      </c>
      <c r="T491" s="357">
        <f>254075126-Q491-R491-S491</f>
        <v>237255126</v>
      </c>
      <c r="U491" s="356"/>
    </row>
    <row r="492" spans="2:21" ht="51">
      <c r="B492" s="201" t="s">
        <v>1733</v>
      </c>
      <c r="C492" s="4" t="s">
        <v>1166</v>
      </c>
      <c r="D492" s="3" t="s">
        <v>793</v>
      </c>
      <c r="E492" s="3" t="s">
        <v>1865</v>
      </c>
      <c r="F492" s="4" t="s">
        <v>822</v>
      </c>
      <c r="G492" s="4" t="s">
        <v>1102</v>
      </c>
      <c r="H492" s="205">
        <v>33274935.5</v>
      </c>
      <c r="I492" s="4" t="s">
        <v>1064</v>
      </c>
      <c r="J492" s="4" t="s">
        <v>837</v>
      </c>
      <c r="K492" s="207">
        <v>43920</v>
      </c>
      <c r="L492" s="207">
        <v>44012</v>
      </c>
      <c r="M492" s="4" t="s">
        <v>980</v>
      </c>
      <c r="N492" s="4" t="s">
        <v>824</v>
      </c>
      <c r="O492" s="198" t="s">
        <v>825</v>
      </c>
      <c r="P492" s="4" t="s">
        <v>1738</v>
      </c>
      <c r="Q492" s="312">
        <v>720000</v>
      </c>
      <c r="R492" s="312">
        <f>H492-Q492</f>
        <v>32554935.5</v>
      </c>
      <c r="S492" s="284">
        <v>0</v>
      </c>
    </row>
    <row r="493" spans="2:21" ht="51">
      <c r="B493" s="201" t="s">
        <v>1734</v>
      </c>
      <c r="C493" s="4" t="s">
        <v>1166</v>
      </c>
      <c r="D493" s="3" t="s">
        <v>793</v>
      </c>
      <c r="E493" s="3" t="s">
        <v>1866</v>
      </c>
      <c r="F493" s="4" t="s">
        <v>822</v>
      </c>
      <c r="G493" s="4" t="s">
        <v>514</v>
      </c>
      <c r="H493" s="205">
        <v>49752888.899999999</v>
      </c>
      <c r="I493" s="4" t="s">
        <v>1064</v>
      </c>
      <c r="J493" s="4" t="s">
        <v>837</v>
      </c>
      <c r="K493" s="207">
        <v>44042</v>
      </c>
      <c r="L493" s="207">
        <v>44135</v>
      </c>
      <c r="M493" s="4" t="s">
        <v>980</v>
      </c>
      <c r="N493" s="4" t="s">
        <v>1878</v>
      </c>
      <c r="O493" s="198" t="s">
        <v>825</v>
      </c>
      <c r="P493" s="322" t="s">
        <v>1738</v>
      </c>
      <c r="Q493" s="312">
        <v>720000</v>
      </c>
      <c r="R493" s="312">
        <v>21300000</v>
      </c>
      <c r="S493" s="284">
        <v>0</v>
      </c>
    </row>
    <row r="494" spans="2:21" ht="51">
      <c r="B494" s="201" t="s">
        <v>1735</v>
      </c>
      <c r="C494" s="4" t="s">
        <v>1166</v>
      </c>
      <c r="D494" s="3" t="s">
        <v>793</v>
      </c>
      <c r="E494" s="3" t="s">
        <v>1867</v>
      </c>
      <c r="F494" s="4" t="s">
        <v>822</v>
      </c>
      <c r="G494" s="12" t="s">
        <v>1104</v>
      </c>
      <c r="H494" s="205">
        <v>27143863.600000001</v>
      </c>
      <c r="I494" s="4" t="s">
        <v>1064</v>
      </c>
      <c r="J494" s="4" t="s">
        <v>837</v>
      </c>
      <c r="K494" s="207">
        <v>43920</v>
      </c>
      <c r="L494" s="207">
        <v>44012</v>
      </c>
      <c r="M494" s="4" t="s">
        <v>980</v>
      </c>
      <c r="N494" s="4" t="s">
        <v>824</v>
      </c>
      <c r="O494" s="198" t="s">
        <v>825</v>
      </c>
      <c r="P494" s="322" t="s">
        <v>1738</v>
      </c>
      <c r="Q494" s="312">
        <v>720000</v>
      </c>
      <c r="R494" s="312">
        <f>H494-Q494</f>
        <v>26423863.600000001</v>
      </c>
      <c r="S494" s="354">
        <v>27732888.899999999</v>
      </c>
    </row>
    <row r="495" spans="2:21">
      <c r="B495" s="201" t="s">
        <v>1975</v>
      </c>
      <c r="C495" s="4" t="s">
        <v>1166</v>
      </c>
      <c r="D495" s="3" t="s">
        <v>511</v>
      </c>
      <c r="E495" s="3" t="s">
        <v>1976</v>
      </c>
      <c r="F495" s="4" t="s">
        <v>656</v>
      </c>
      <c r="G495" s="12" t="s">
        <v>514</v>
      </c>
      <c r="H495" s="205">
        <v>220000</v>
      </c>
      <c r="I495" s="4" t="s">
        <v>1064</v>
      </c>
      <c r="J495" s="4" t="s">
        <v>834</v>
      </c>
      <c r="K495" s="207">
        <v>43910</v>
      </c>
      <c r="L495" s="207">
        <v>43981</v>
      </c>
      <c r="M495" s="4" t="s">
        <v>980</v>
      </c>
      <c r="N495" s="4" t="s">
        <v>944</v>
      </c>
      <c r="O495" s="198" t="s">
        <v>1977</v>
      </c>
      <c r="P495" s="4" t="s">
        <v>1506</v>
      </c>
      <c r="Q495" s="312">
        <v>0</v>
      </c>
      <c r="R495" s="312">
        <f>220000-Q495</f>
        <v>220000</v>
      </c>
      <c r="S495" s="284">
        <v>0</v>
      </c>
    </row>
    <row r="496" spans="2:21">
      <c r="B496" s="201" t="s">
        <v>2232</v>
      </c>
      <c r="C496" s="4" t="s">
        <v>1166</v>
      </c>
      <c r="D496" s="3" t="s">
        <v>511</v>
      </c>
      <c r="E496" s="3" t="s">
        <v>2233</v>
      </c>
      <c r="F496" s="4" t="s">
        <v>656</v>
      </c>
      <c r="G496" s="12" t="s">
        <v>512</v>
      </c>
      <c r="H496" s="205">
        <v>268000</v>
      </c>
      <c r="I496" s="4" t="s">
        <v>1064</v>
      </c>
      <c r="J496" s="4" t="s">
        <v>834</v>
      </c>
      <c r="K496" s="207">
        <v>43880</v>
      </c>
      <c r="L496" s="207">
        <v>43965</v>
      </c>
      <c r="M496" s="4" t="s">
        <v>980</v>
      </c>
      <c r="N496" s="4" t="s">
        <v>895</v>
      </c>
      <c r="O496" s="198" t="s">
        <v>1977</v>
      </c>
      <c r="P496" s="4" t="s">
        <v>1506</v>
      </c>
      <c r="Q496" s="312">
        <v>0</v>
      </c>
      <c r="R496" s="312">
        <f>H496-Q496</f>
        <v>268000</v>
      </c>
      <c r="S496" s="284">
        <v>0</v>
      </c>
    </row>
    <row r="498" spans="2:20">
      <c r="B498" s="284"/>
      <c r="C498" s="285"/>
      <c r="D498" s="284"/>
      <c r="E498" s="286" t="s">
        <v>1453</v>
      </c>
      <c r="F498" s="230"/>
      <c r="G498" s="230"/>
      <c r="H498" s="287">
        <f>SUM(H491:H497)</f>
        <v>364734814</v>
      </c>
      <c r="I498" s="285"/>
      <c r="J498" s="285"/>
      <c r="K498" s="285"/>
      <c r="L498" s="285"/>
      <c r="M498" s="285"/>
      <c r="N498" s="285"/>
      <c r="O498" s="225"/>
      <c r="P498" s="285"/>
      <c r="Q498" s="288">
        <f>SUM(Q491:Q497)</f>
        <v>2660000</v>
      </c>
      <c r="R498" s="288">
        <f>SUM(R491:R497)</f>
        <v>82686799.099999994</v>
      </c>
      <c r="S498" s="358">
        <f>SUM(S491:S497)</f>
        <v>42132888.899999999</v>
      </c>
      <c r="T498" s="358">
        <f>SUM(T491:T497)</f>
        <v>237255126</v>
      </c>
    </row>
    <row r="501" spans="2:20" ht="36">
      <c r="B501" s="253"/>
      <c r="C501" s="266" t="s">
        <v>1448</v>
      </c>
      <c r="D501" s="267"/>
      <c r="E501" s="267" t="s">
        <v>1177</v>
      </c>
      <c r="F501" s="264"/>
      <c r="G501" s="197"/>
      <c r="H501" s="209"/>
      <c r="I501" s="264"/>
      <c r="J501" s="264"/>
      <c r="K501" s="264"/>
      <c r="L501" s="264"/>
      <c r="M501" s="264"/>
      <c r="N501" s="264"/>
      <c r="O501" s="192"/>
      <c r="P501" s="264"/>
    </row>
    <row r="502" spans="2:20" ht="18">
      <c r="B502" s="253"/>
      <c r="C502" s="266" t="s">
        <v>1178</v>
      </c>
      <c r="D502" s="267"/>
      <c r="E502" s="267" t="s">
        <v>1179</v>
      </c>
      <c r="F502" s="264"/>
      <c r="G502" s="197"/>
      <c r="H502" s="209"/>
      <c r="I502" s="264"/>
      <c r="J502" s="264"/>
      <c r="K502" s="264"/>
      <c r="L502" s="264"/>
      <c r="M502" s="264"/>
      <c r="N502" s="264"/>
      <c r="O502" s="192"/>
      <c r="P502" s="264"/>
    </row>
    <row r="503" spans="2:20" ht="18">
      <c r="B503" s="253"/>
      <c r="C503" s="266"/>
      <c r="D503" s="267"/>
      <c r="E503" s="267"/>
      <c r="F503" s="264"/>
      <c r="G503" s="197"/>
      <c r="H503" s="209"/>
      <c r="I503" s="264"/>
      <c r="J503" s="264"/>
      <c r="K503" s="264"/>
      <c r="L503" s="264"/>
      <c r="M503" s="264"/>
      <c r="N503" s="264"/>
      <c r="O503" s="192"/>
      <c r="P503" s="264"/>
    </row>
    <row r="504" spans="2:20" ht="15.75">
      <c r="B504" s="253"/>
      <c r="C504" s="270" t="s">
        <v>1181</v>
      </c>
      <c r="D504" s="271"/>
      <c r="E504" s="271" t="s">
        <v>1180</v>
      </c>
      <c r="F504" s="264"/>
      <c r="G504" s="197"/>
      <c r="H504" s="209"/>
      <c r="I504" s="264"/>
      <c r="J504" s="264"/>
      <c r="K504" s="264"/>
      <c r="L504" s="264"/>
      <c r="M504" s="264"/>
      <c r="N504" s="264"/>
      <c r="O504" s="192"/>
      <c r="P504" s="264"/>
    </row>
    <row r="505" spans="2:20" ht="18">
      <c r="B505" s="253"/>
      <c r="C505" s="266"/>
      <c r="D505" s="267"/>
      <c r="E505" s="267"/>
      <c r="F505" s="264"/>
      <c r="G505" s="197"/>
      <c r="H505" s="209"/>
      <c r="I505" s="264"/>
      <c r="J505" s="264"/>
      <c r="K505" s="264"/>
      <c r="L505" s="264"/>
      <c r="M505" s="264"/>
      <c r="N505" s="264"/>
      <c r="O505" s="192"/>
      <c r="P505" s="264"/>
    </row>
    <row r="506" spans="2:20" ht="25.5">
      <c r="B506" s="201" t="s">
        <v>1185</v>
      </c>
      <c r="C506" s="210" t="s">
        <v>866</v>
      </c>
      <c r="D506" s="3" t="s">
        <v>916</v>
      </c>
      <c r="E506" s="254" t="s">
        <v>309</v>
      </c>
      <c r="F506" s="210" t="s">
        <v>310</v>
      </c>
      <c r="G506" s="210" t="s">
        <v>877</v>
      </c>
      <c r="H506" s="194">
        <v>3000</v>
      </c>
      <c r="I506" s="274" t="s">
        <v>878</v>
      </c>
      <c r="J506" s="4" t="s">
        <v>918</v>
      </c>
      <c r="K506" s="210" t="s">
        <v>416</v>
      </c>
      <c r="L506" s="210" t="s">
        <v>416</v>
      </c>
      <c r="M506" s="4" t="s">
        <v>980</v>
      </c>
      <c r="N506" s="210" t="s">
        <v>416</v>
      </c>
      <c r="O506" s="208"/>
      <c r="P506" s="4" t="s">
        <v>1501</v>
      </c>
      <c r="Q506" s="209">
        <v>311</v>
      </c>
      <c r="R506" s="209">
        <f>H506-Q506</f>
        <v>2689</v>
      </c>
    </row>
    <row r="507" spans="2:20" ht="25.5">
      <c r="B507" s="201" t="s">
        <v>1186</v>
      </c>
      <c r="C507" s="210" t="s">
        <v>866</v>
      </c>
      <c r="D507" s="3" t="s">
        <v>916</v>
      </c>
      <c r="E507" s="254" t="s">
        <v>229</v>
      </c>
      <c r="F507" s="210" t="s">
        <v>230</v>
      </c>
      <c r="G507" s="210" t="s">
        <v>877</v>
      </c>
      <c r="H507" s="194">
        <v>9900</v>
      </c>
      <c r="I507" s="274" t="s">
        <v>878</v>
      </c>
      <c r="J507" s="4" t="s">
        <v>918</v>
      </c>
      <c r="K507" s="210" t="s">
        <v>415</v>
      </c>
      <c r="L507" s="210" t="s">
        <v>415</v>
      </c>
      <c r="M507" s="4" t="s">
        <v>980</v>
      </c>
      <c r="N507" s="210" t="s">
        <v>417</v>
      </c>
      <c r="O507" s="208"/>
      <c r="P507" s="4" t="s">
        <v>1501</v>
      </c>
      <c r="Q507" s="209">
        <v>9900</v>
      </c>
      <c r="R507" s="209">
        <f t="shared" ref="R507:R570" si="8">H507-Q507</f>
        <v>0</v>
      </c>
    </row>
    <row r="508" spans="2:20" ht="25.5">
      <c r="B508" s="201" t="s">
        <v>1187</v>
      </c>
      <c r="C508" s="210" t="s">
        <v>866</v>
      </c>
      <c r="D508" s="254" t="s">
        <v>916</v>
      </c>
      <c r="E508" s="254" t="s">
        <v>311</v>
      </c>
      <c r="F508" s="210" t="s">
        <v>312</v>
      </c>
      <c r="G508" s="210" t="s">
        <v>877</v>
      </c>
      <c r="H508" s="194">
        <v>3000</v>
      </c>
      <c r="I508" s="274" t="s">
        <v>878</v>
      </c>
      <c r="J508" s="4" t="s">
        <v>918</v>
      </c>
      <c r="K508" s="4" t="s">
        <v>1144</v>
      </c>
      <c r="L508" s="4" t="s">
        <v>1144</v>
      </c>
      <c r="M508" s="4" t="s">
        <v>980</v>
      </c>
      <c r="N508" s="4" t="s">
        <v>1144</v>
      </c>
      <c r="O508" s="208"/>
      <c r="P508" s="4" t="s">
        <v>1501</v>
      </c>
      <c r="Q508" s="209">
        <v>325.36</v>
      </c>
      <c r="R508" s="209">
        <f t="shared" si="8"/>
        <v>2674.64</v>
      </c>
    </row>
    <row r="509" spans="2:20">
      <c r="B509" s="201" t="s">
        <v>1188</v>
      </c>
      <c r="C509" s="210" t="s">
        <v>866</v>
      </c>
      <c r="D509" s="254" t="s">
        <v>916</v>
      </c>
      <c r="E509" s="254" t="s">
        <v>209</v>
      </c>
      <c r="F509" s="210" t="s">
        <v>266</v>
      </c>
      <c r="G509" s="210" t="s">
        <v>877</v>
      </c>
      <c r="H509" s="194">
        <v>10000</v>
      </c>
      <c r="I509" s="274" t="s">
        <v>878</v>
      </c>
      <c r="J509" s="4" t="s">
        <v>918</v>
      </c>
      <c r="K509" s="207">
        <v>43936</v>
      </c>
      <c r="L509" s="207">
        <v>43966</v>
      </c>
      <c r="M509" s="4" t="s">
        <v>980</v>
      </c>
      <c r="N509" s="210" t="s">
        <v>431</v>
      </c>
      <c r="O509" s="208"/>
      <c r="P509" s="4" t="s">
        <v>1176</v>
      </c>
      <c r="Q509" s="209">
        <v>9283.94</v>
      </c>
      <c r="R509" s="209">
        <f t="shared" si="8"/>
        <v>716.05999999999949</v>
      </c>
    </row>
    <row r="510" spans="2:20" ht="25.5">
      <c r="B510" s="201" t="s">
        <v>1189</v>
      </c>
      <c r="C510" s="210" t="s">
        <v>866</v>
      </c>
      <c r="D510" s="254" t="s">
        <v>916</v>
      </c>
      <c r="E510" s="254" t="s">
        <v>350</v>
      </c>
      <c r="F510" s="210" t="s">
        <v>351</v>
      </c>
      <c r="G510" s="210" t="s">
        <v>877</v>
      </c>
      <c r="H510" s="194">
        <v>1500</v>
      </c>
      <c r="I510" s="274" t="s">
        <v>878</v>
      </c>
      <c r="J510" s="4" t="s">
        <v>918</v>
      </c>
      <c r="K510" s="4" t="s">
        <v>1144</v>
      </c>
      <c r="L510" s="4" t="s">
        <v>1144</v>
      </c>
      <c r="M510" s="4" t="s">
        <v>980</v>
      </c>
      <c r="N510" s="4" t="s">
        <v>1144</v>
      </c>
      <c r="O510" s="208"/>
      <c r="P510" s="4" t="s">
        <v>1501</v>
      </c>
      <c r="Q510" s="209">
        <v>259.20999999999998</v>
      </c>
      <c r="R510" s="209">
        <f t="shared" si="8"/>
        <v>1240.79</v>
      </c>
    </row>
    <row r="511" spans="2:20" ht="25.5">
      <c r="B511" s="201" t="s">
        <v>1190</v>
      </c>
      <c r="C511" s="210" t="s">
        <v>866</v>
      </c>
      <c r="D511" s="254" t="s">
        <v>916</v>
      </c>
      <c r="E511" s="254" t="s">
        <v>161</v>
      </c>
      <c r="F511" s="210" t="s">
        <v>162</v>
      </c>
      <c r="G511" s="210" t="s">
        <v>877</v>
      </c>
      <c r="H511" s="194">
        <v>20000</v>
      </c>
      <c r="I511" s="274" t="s">
        <v>878</v>
      </c>
      <c r="J511" s="4" t="s">
        <v>918</v>
      </c>
      <c r="K511" s="4" t="s">
        <v>1144</v>
      </c>
      <c r="L511" s="4" t="s">
        <v>1144</v>
      </c>
      <c r="M511" s="4" t="s">
        <v>980</v>
      </c>
      <c r="N511" s="210" t="s">
        <v>419</v>
      </c>
      <c r="O511" s="208"/>
      <c r="P511" s="4" t="s">
        <v>1501</v>
      </c>
      <c r="Q511" s="209">
        <v>20000</v>
      </c>
      <c r="R511" s="209">
        <f t="shared" si="8"/>
        <v>0</v>
      </c>
    </row>
    <row r="512" spans="2:20">
      <c r="B512" s="201" t="s">
        <v>1191</v>
      </c>
      <c r="C512" s="210" t="s">
        <v>866</v>
      </c>
      <c r="D512" s="254" t="s">
        <v>916</v>
      </c>
      <c r="E512" s="254" t="s">
        <v>108</v>
      </c>
      <c r="F512" s="210" t="s">
        <v>109</v>
      </c>
      <c r="G512" s="210" t="s">
        <v>877</v>
      </c>
      <c r="H512" s="194">
        <v>40000</v>
      </c>
      <c r="I512" s="274" t="s">
        <v>878</v>
      </c>
      <c r="J512" s="4" t="s">
        <v>834</v>
      </c>
      <c r="K512" s="207">
        <v>43881</v>
      </c>
      <c r="L512" s="207">
        <v>43893</v>
      </c>
      <c r="M512" s="4" t="s">
        <v>980</v>
      </c>
      <c r="N512" s="210" t="s">
        <v>419</v>
      </c>
      <c r="O512" s="208" t="s">
        <v>1906</v>
      </c>
      <c r="P512" s="4" t="s">
        <v>1173</v>
      </c>
      <c r="Q512" s="209">
        <v>29911.26</v>
      </c>
      <c r="R512" s="209">
        <f t="shared" si="8"/>
        <v>10088.740000000002</v>
      </c>
    </row>
    <row r="513" spans="2:18" ht="25.5">
      <c r="B513" s="201" t="s">
        <v>1192</v>
      </c>
      <c r="C513" s="210" t="s">
        <v>866</v>
      </c>
      <c r="D513" s="254" t="s">
        <v>916</v>
      </c>
      <c r="E513" s="254" t="s">
        <v>55</v>
      </c>
      <c r="F513" s="210" t="s">
        <v>56</v>
      </c>
      <c r="G513" s="210" t="s">
        <v>877</v>
      </c>
      <c r="H513" s="194">
        <v>75500</v>
      </c>
      <c r="I513" s="274" t="s">
        <v>878</v>
      </c>
      <c r="J513" s="4" t="s">
        <v>834</v>
      </c>
      <c r="K513" s="207">
        <v>43881</v>
      </c>
      <c r="L513" s="207">
        <v>43893</v>
      </c>
      <c r="M513" s="4" t="s">
        <v>980</v>
      </c>
      <c r="N513" s="210" t="s">
        <v>419</v>
      </c>
      <c r="O513" s="208"/>
      <c r="P513" s="4" t="s">
        <v>1173</v>
      </c>
      <c r="Q513" s="209">
        <v>25476.92</v>
      </c>
      <c r="R513" s="209">
        <f t="shared" si="8"/>
        <v>50023.08</v>
      </c>
    </row>
    <row r="514" spans="2:18" ht="25.5">
      <c r="B514" s="201" t="s">
        <v>1193</v>
      </c>
      <c r="C514" s="4" t="s">
        <v>866</v>
      </c>
      <c r="D514" s="4" t="s">
        <v>1117</v>
      </c>
      <c r="E514" s="1" t="s">
        <v>1124</v>
      </c>
      <c r="F514" s="4" t="s">
        <v>1125</v>
      </c>
      <c r="G514" s="4" t="s">
        <v>877</v>
      </c>
      <c r="H514" s="205">
        <v>500</v>
      </c>
      <c r="I514" s="223" t="s">
        <v>878</v>
      </c>
      <c r="J514" s="4" t="s">
        <v>918</v>
      </c>
      <c r="K514" s="4" t="s">
        <v>1144</v>
      </c>
      <c r="L514" s="4" t="s">
        <v>1144</v>
      </c>
      <c r="M514" s="4" t="s">
        <v>980</v>
      </c>
      <c r="N514" s="4" t="s">
        <v>1145</v>
      </c>
      <c r="O514" s="198" t="s">
        <v>1906</v>
      </c>
      <c r="P514" s="4" t="s">
        <v>1501</v>
      </c>
      <c r="Q514" s="209">
        <v>108.3</v>
      </c>
      <c r="R514" s="209">
        <f t="shared" si="8"/>
        <v>391.7</v>
      </c>
    </row>
    <row r="515" spans="2:18" ht="25.5">
      <c r="B515" s="201" t="s">
        <v>1194</v>
      </c>
      <c r="C515" s="210" t="s">
        <v>866</v>
      </c>
      <c r="D515" s="254" t="s">
        <v>916</v>
      </c>
      <c r="E515" s="254" t="s">
        <v>364</v>
      </c>
      <c r="F515" s="210" t="s">
        <v>365</v>
      </c>
      <c r="G515" s="210" t="s">
        <v>877</v>
      </c>
      <c r="H515" s="194">
        <v>1000</v>
      </c>
      <c r="I515" s="274" t="s">
        <v>878</v>
      </c>
      <c r="J515" s="4" t="s">
        <v>918</v>
      </c>
      <c r="K515" s="4" t="s">
        <v>1144</v>
      </c>
      <c r="L515" s="4" t="s">
        <v>1144</v>
      </c>
      <c r="M515" s="4" t="s">
        <v>980</v>
      </c>
      <c r="N515" s="4" t="s">
        <v>1144</v>
      </c>
      <c r="O515" s="208"/>
      <c r="P515" s="4" t="s">
        <v>1501</v>
      </c>
      <c r="Q515" s="209">
        <v>1000</v>
      </c>
      <c r="R515" s="209">
        <f t="shared" si="8"/>
        <v>0</v>
      </c>
    </row>
    <row r="516" spans="2:18">
      <c r="B516" s="201" t="s">
        <v>1195</v>
      </c>
      <c r="C516" s="210" t="s">
        <v>866</v>
      </c>
      <c r="D516" s="254" t="s">
        <v>916</v>
      </c>
      <c r="E516" s="254" t="s">
        <v>91</v>
      </c>
      <c r="F516" s="210" t="s">
        <v>92</v>
      </c>
      <c r="G516" s="210" t="s">
        <v>877</v>
      </c>
      <c r="H516" s="194">
        <v>46476.21</v>
      </c>
      <c r="I516" s="274" t="s">
        <v>878</v>
      </c>
      <c r="J516" s="4" t="s">
        <v>918</v>
      </c>
      <c r="K516" s="207">
        <v>43972</v>
      </c>
      <c r="L516" s="207">
        <v>44002</v>
      </c>
      <c r="M516" s="4" t="s">
        <v>980</v>
      </c>
      <c r="N516" s="210" t="s">
        <v>420</v>
      </c>
      <c r="O516" s="208" t="s">
        <v>446</v>
      </c>
      <c r="P516" s="4" t="s">
        <v>1502</v>
      </c>
      <c r="Q516" s="209">
        <v>31000</v>
      </c>
      <c r="R516" s="209">
        <f t="shared" si="8"/>
        <v>15476.21</v>
      </c>
    </row>
    <row r="517" spans="2:18" ht="25.5">
      <c r="B517" s="201" t="s">
        <v>1196</v>
      </c>
      <c r="C517" s="210" t="s">
        <v>866</v>
      </c>
      <c r="D517" s="254" t="s">
        <v>916</v>
      </c>
      <c r="E517" s="254" t="s">
        <v>331</v>
      </c>
      <c r="F517" s="210" t="s">
        <v>332</v>
      </c>
      <c r="G517" s="210" t="s">
        <v>877</v>
      </c>
      <c r="H517" s="194">
        <v>7000</v>
      </c>
      <c r="I517" s="274" t="s">
        <v>878</v>
      </c>
      <c r="J517" s="4" t="s">
        <v>918</v>
      </c>
      <c r="K517" s="4" t="s">
        <v>1144</v>
      </c>
      <c r="L517" s="4" t="s">
        <v>1144</v>
      </c>
      <c r="M517" s="4" t="s">
        <v>980</v>
      </c>
      <c r="N517" s="4" t="s">
        <v>1144</v>
      </c>
      <c r="O517" s="208" t="s">
        <v>446</v>
      </c>
      <c r="P517" s="4" t="s">
        <v>1502</v>
      </c>
      <c r="Q517" s="209">
        <v>2108.89</v>
      </c>
      <c r="R517" s="209">
        <f t="shared" si="8"/>
        <v>4891.1100000000006</v>
      </c>
    </row>
    <row r="518" spans="2:18" ht="25.5">
      <c r="B518" s="201" t="s">
        <v>1197</v>
      </c>
      <c r="C518" s="210" t="s">
        <v>866</v>
      </c>
      <c r="D518" s="254" t="s">
        <v>916</v>
      </c>
      <c r="E518" s="254" t="s">
        <v>325</v>
      </c>
      <c r="F518" s="210" t="s">
        <v>326</v>
      </c>
      <c r="G518" s="210" t="s">
        <v>877</v>
      </c>
      <c r="H518" s="194">
        <v>2450</v>
      </c>
      <c r="I518" s="274" t="s">
        <v>878</v>
      </c>
      <c r="J518" s="4" t="s">
        <v>918</v>
      </c>
      <c r="K518" s="4" t="s">
        <v>1144</v>
      </c>
      <c r="L518" s="4" t="s">
        <v>1144</v>
      </c>
      <c r="M518" s="4" t="s">
        <v>980</v>
      </c>
      <c r="N518" s="210" t="s">
        <v>432</v>
      </c>
      <c r="O518" s="208"/>
      <c r="P518" s="4" t="s">
        <v>1502</v>
      </c>
      <c r="Q518" s="209">
        <v>2450</v>
      </c>
      <c r="R518" s="209">
        <f t="shared" si="8"/>
        <v>0</v>
      </c>
    </row>
    <row r="519" spans="2:18" ht="25.5">
      <c r="B519" s="201" t="s">
        <v>1198</v>
      </c>
      <c r="C519" s="210" t="s">
        <v>866</v>
      </c>
      <c r="D519" s="254" t="s">
        <v>916</v>
      </c>
      <c r="E519" s="254" t="s">
        <v>153</v>
      </c>
      <c r="F519" s="210" t="s">
        <v>154</v>
      </c>
      <c r="G519" s="210" t="s">
        <v>877</v>
      </c>
      <c r="H519" s="194">
        <v>24000</v>
      </c>
      <c r="I519" s="274" t="s">
        <v>878</v>
      </c>
      <c r="J519" s="4" t="s">
        <v>918</v>
      </c>
      <c r="K519" s="4" t="s">
        <v>1144</v>
      </c>
      <c r="L519" s="4" t="s">
        <v>1144</v>
      </c>
      <c r="M519" s="4" t="s">
        <v>980</v>
      </c>
      <c r="N519" s="210" t="s">
        <v>419</v>
      </c>
      <c r="O519" s="208"/>
      <c r="P519" s="4" t="s">
        <v>1502</v>
      </c>
      <c r="Q519" s="209">
        <v>24000</v>
      </c>
      <c r="R519" s="209">
        <f t="shared" si="8"/>
        <v>0</v>
      </c>
    </row>
    <row r="520" spans="2:18" ht="25.5">
      <c r="B520" s="201" t="s">
        <v>1199</v>
      </c>
      <c r="C520" s="210" t="s">
        <v>866</v>
      </c>
      <c r="D520" s="254" t="s">
        <v>916</v>
      </c>
      <c r="E520" s="254" t="s">
        <v>133</v>
      </c>
      <c r="F520" s="210" t="s">
        <v>134</v>
      </c>
      <c r="G520" s="210" t="s">
        <v>877</v>
      </c>
      <c r="H520" s="194">
        <v>45521.13</v>
      </c>
      <c r="I520" s="274" t="s">
        <v>878</v>
      </c>
      <c r="J520" s="4" t="s">
        <v>918</v>
      </c>
      <c r="K520" s="207">
        <v>43997</v>
      </c>
      <c r="L520" s="207">
        <v>44027</v>
      </c>
      <c r="M520" s="4" t="s">
        <v>980</v>
      </c>
      <c r="N520" s="210" t="s">
        <v>418</v>
      </c>
      <c r="O520" s="208"/>
      <c r="P520" s="4" t="s">
        <v>1503</v>
      </c>
      <c r="Q520" s="209">
        <v>38131.800000000003</v>
      </c>
      <c r="R520" s="209">
        <f t="shared" si="8"/>
        <v>7389.3299999999945</v>
      </c>
    </row>
    <row r="521" spans="2:18" ht="25.5">
      <c r="B521" s="201" t="s">
        <v>1200</v>
      </c>
      <c r="C521" s="210" t="s">
        <v>866</v>
      </c>
      <c r="D521" s="254" t="s">
        <v>916</v>
      </c>
      <c r="E521" s="254" t="s">
        <v>181</v>
      </c>
      <c r="F521" s="210" t="s">
        <v>182</v>
      </c>
      <c r="G521" s="210" t="s">
        <v>877</v>
      </c>
      <c r="H521" s="194">
        <v>16500</v>
      </c>
      <c r="I521" s="274" t="s">
        <v>878</v>
      </c>
      <c r="J521" s="4" t="s">
        <v>918</v>
      </c>
      <c r="K521" s="4" t="s">
        <v>1144</v>
      </c>
      <c r="L521" s="4" t="s">
        <v>1144</v>
      </c>
      <c r="M521" s="4" t="s">
        <v>980</v>
      </c>
      <c r="N521" s="210" t="s">
        <v>431</v>
      </c>
      <c r="O521" s="208"/>
      <c r="P521" s="4" t="s">
        <v>1503</v>
      </c>
      <c r="Q521" s="209">
        <v>7765.29</v>
      </c>
      <c r="R521" s="209">
        <f t="shared" si="8"/>
        <v>8734.7099999999991</v>
      </c>
    </row>
    <row r="522" spans="2:18" ht="25.5">
      <c r="B522" s="201" t="s">
        <v>1201</v>
      </c>
      <c r="C522" s="210" t="s">
        <v>866</v>
      </c>
      <c r="D522" s="254" t="s">
        <v>916</v>
      </c>
      <c r="E522" s="254" t="s">
        <v>125</v>
      </c>
      <c r="F522" s="210" t="s">
        <v>126</v>
      </c>
      <c r="G522" s="210" t="s">
        <v>877</v>
      </c>
      <c r="H522" s="194">
        <v>30000</v>
      </c>
      <c r="I522" s="274" t="s">
        <v>878</v>
      </c>
      <c r="J522" s="4" t="s">
        <v>918</v>
      </c>
      <c r="K522" s="210" t="s">
        <v>416</v>
      </c>
      <c r="L522" s="210" t="s">
        <v>416</v>
      </c>
      <c r="M522" s="4" t="s">
        <v>980</v>
      </c>
      <c r="N522" s="210" t="s">
        <v>430</v>
      </c>
      <c r="O522" s="208"/>
      <c r="P522" s="4" t="s">
        <v>1503</v>
      </c>
      <c r="Q522" s="209">
        <v>14266</v>
      </c>
      <c r="R522" s="209">
        <f t="shared" si="8"/>
        <v>15734</v>
      </c>
    </row>
    <row r="523" spans="2:18">
      <c r="B523" s="201" t="s">
        <v>1202</v>
      </c>
      <c r="C523" s="210" t="s">
        <v>866</v>
      </c>
      <c r="D523" s="254" t="s">
        <v>916</v>
      </c>
      <c r="E523" s="254" t="s">
        <v>36</v>
      </c>
      <c r="F523" s="210" t="s">
        <v>37</v>
      </c>
      <c r="G523" s="210" t="s">
        <v>877</v>
      </c>
      <c r="H523" s="194">
        <v>131482.59</v>
      </c>
      <c r="I523" s="274" t="s">
        <v>878</v>
      </c>
      <c r="J523" s="4" t="s">
        <v>918</v>
      </c>
      <c r="K523" s="323" t="s">
        <v>415</v>
      </c>
      <c r="L523" s="323" t="s">
        <v>415</v>
      </c>
      <c r="M523" s="4" t="s">
        <v>980</v>
      </c>
      <c r="N523" s="210" t="s">
        <v>418</v>
      </c>
      <c r="O523" s="208"/>
      <c r="P523" s="4" t="s">
        <v>1503</v>
      </c>
      <c r="Q523" s="209">
        <v>55728</v>
      </c>
      <c r="R523" s="209">
        <f t="shared" si="8"/>
        <v>75754.59</v>
      </c>
    </row>
    <row r="524" spans="2:18" ht="25.5">
      <c r="B524" s="201" t="s">
        <v>1203</v>
      </c>
      <c r="C524" s="210" t="s">
        <v>866</v>
      </c>
      <c r="D524" s="254" t="s">
        <v>916</v>
      </c>
      <c r="E524" s="254" t="s">
        <v>257</v>
      </c>
      <c r="F524" s="210" t="s">
        <v>258</v>
      </c>
      <c r="G524" s="210" t="s">
        <v>877</v>
      </c>
      <c r="H524" s="194">
        <v>7000</v>
      </c>
      <c r="I524" s="274" t="s">
        <v>878</v>
      </c>
      <c r="J524" s="4" t="s">
        <v>918</v>
      </c>
      <c r="K524" s="210" t="s">
        <v>416</v>
      </c>
      <c r="L524" s="210" t="s">
        <v>416</v>
      </c>
      <c r="M524" s="4" t="s">
        <v>980</v>
      </c>
      <c r="N524" s="210" t="s">
        <v>419</v>
      </c>
      <c r="O524" s="208"/>
      <c r="P524" s="4" t="s">
        <v>1503</v>
      </c>
      <c r="Q524" s="209">
        <v>7000</v>
      </c>
      <c r="R524" s="209">
        <f t="shared" si="8"/>
        <v>0</v>
      </c>
    </row>
    <row r="525" spans="2:18" ht="25.5">
      <c r="B525" s="201" t="s">
        <v>1204</v>
      </c>
      <c r="C525" s="210" t="s">
        <v>866</v>
      </c>
      <c r="D525" s="254" t="s">
        <v>916</v>
      </c>
      <c r="E525" s="254" t="s">
        <v>352</v>
      </c>
      <c r="F525" s="210" t="s">
        <v>353</v>
      </c>
      <c r="G525" s="210" t="s">
        <v>877</v>
      </c>
      <c r="H525" s="194">
        <v>1500</v>
      </c>
      <c r="I525" s="274" t="s">
        <v>878</v>
      </c>
      <c r="J525" s="4" t="s">
        <v>918</v>
      </c>
      <c r="K525" s="210" t="s">
        <v>416</v>
      </c>
      <c r="L525" s="210" t="s">
        <v>416</v>
      </c>
      <c r="M525" s="4" t="s">
        <v>980</v>
      </c>
      <c r="N525" s="210" t="s">
        <v>419</v>
      </c>
      <c r="O525" s="208"/>
      <c r="P525" s="4" t="s">
        <v>1737</v>
      </c>
      <c r="Q525" s="209">
        <v>1074.8800000000001</v>
      </c>
      <c r="R525" s="209">
        <f t="shared" si="8"/>
        <v>425.11999999999989</v>
      </c>
    </row>
    <row r="526" spans="2:18" ht="25.5">
      <c r="B526" s="201" t="s">
        <v>1205</v>
      </c>
      <c r="C526" s="210" t="s">
        <v>866</v>
      </c>
      <c r="D526" s="254" t="s">
        <v>916</v>
      </c>
      <c r="E526" s="254" t="s">
        <v>210</v>
      </c>
      <c r="F526" s="210" t="s">
        <v>211</v>
      </c>
      <c r="G526" s="210" t="s">
        <v>877</v>
      </c>
      <c r="H526" s="194">
        <v>10000</v>
      </c>
      <c r="I526" s="274" t="s">
        <v>878</v>
      </c>
      <c r="J526" s="4" t="s">
        <v>918</v>
      </c>
      <c r="K526" s="210" t="s">
        <v>416</v>
      </c>
      <c r="L526" s="210" t="s">
        <v>416</v>
      </c>
      <c r="M526" s="4" t="s">
        <v>980</v>
      </c>
      <c r="N526" s="210" t="s">
        <v>419</v>
      </c>
      <c r="O526" s="208"/>
      <c r="P526" s="4" t="s">
        <v>1503</v>
      </c>
      <c r="Q526" s="209">
        <v>9554.64</v>
      </c>
      <c r="R526" s="209">
        <f t="shared" si="8"/>
        <v>445.36000000000058</v>
      </c>
    </row>
    <row r="527" spans="2:18" ht="25.5">
      <c r="B527" s="201" t="s">
        <v>1206</v>
      </c>
      <c r="C527" s="210" t="s">
        <v>866</v>
      </c>
      <c r="D527" s="254" t="s">
        <v>916</v>
      </c>
      <c r="E527" s="254" t="s">
        <v>69</v>
      </c>
      <c r="F527" s="210" t="s">
        <v>70</v>
      </c>
      <c r="G527" s="210" t="s">
        <v>877</v>
      </c>
      <c r="H527" s="194">
        <v>54500</v>
      </c>
      <c r="I527" s="274" t="s">
        <v>878</v>
      </c>
      <c r="J527" s="4" t="s">
        <v>918</v>
      </c>
      <c r="K527" s="207">
        <v>43915</v>
      </c>
      <c r="L527" s="207">
        <v>43945</v>
      </c>
      <c r="M527" s="4" t="s">
        <v>980</v>
      </c>
      <c r="N527" s="210" t="s">
        <v>422</v>
      </c>
      <c r="O527" s="208"/>
      <c r="P527" s="4" t="s">
        <v>1504</v>
      </c>
      <c r="Q527" s="209">
        <v>54500</v>
      </c>
      <c r="R527" s="209">
        <f t="shared" si="8"/>
        <v>0</v>
      </c>
    </row>
    <row r="528" spans="2:18" ht="25.5">
      <c r="B528" s="201" t="s">
        <v>1207</v>
      </c>
      <c r="C528" s="210" t="s">
        <v>866</v>
      </c>
      <c r="D528" s="254" t="s">
        <v>916</v>
      </c>
      <c r="E528" s="254" t="s">
        <v>390</v>
      </c>
      <c r="F528" s="210" t="s">
        <v>391</v>
      </c>
      <c r="G528" s="210" t="s">
        <v>877</v>
      </c>
      <c r="H528" s="194">
        <v>47968.84</v>
      </c>
      <c r="I528" s="274" t="s">
        <v>878</v>
      </c>
      <c r="J528" s="4" t="s">
        <v>918</v>
      </c>
      <c r="K528" s="210" t="s">
        <v>416</v>
      </c>
      <c r="L528" s="210" t="s">
        <v>416</v>
      </c>
      <c r="M528" s="4" t="s">
        <v>980</v>
      </c>
      <c r="N528" s="210" t="s">
        <v>416</v>
      </c>
      <c r="O528" s="208"/>
      <c r="P528" s="4" t="s">
        <v>1504</v>
      </c>
      <c r="Q528" s="209">
        <v>37848.120000000003</v>
      </c>
      <c r="R528" s="209">
        <f t="shared" si="8"/>
        <v>10120.719999999994</v>
      </c>
    </row>
    <row r="529" spans="2:18" ht="38.25">
      <c r="B529" s="201" t="s">
        <v>1208</v>
      </c>
      <c r="C529" s="210" t="s">
        <v>866</v>
      </c>
      <c r="D529" s="254" t="s">
        <v>916</v>
      </c>
      <c r="E529" s="254" t="s">
        <v>49</v>
      </c>
      <c r="F529" s="210" t="s">
        <v>50</v>
      </c>
      <c r="G529" s="210" t="s">
        <v>877</v>
      </c>
      <c r="H529" s="194">
        <v>86505.79</v>
      </c>
      <c r="I529" s="274" t="s">
        <v>878</v>
      </c>
      <c r="J529" s="4" t="s">
        <v>918</v>
      </c>
      <c r="K529" s="207">
        <v>43905</v>
      </c>
      <c r="L529" s="207">
        <v>43935</v>
      </c>
      <c r="M529" s="4" t="s">
        <v>980</v>
      </c>
      <c r="N529" s="210" t="s">
        <v>424</v>
      </c>
      <c r="O529" s="208"/>
      <c r="P529" s="4" t="s">
        <v>1504</v>
      </c>
      <c r="Q529" s="209">
        <v>34153</v>
      </c>
      <c r="R529" s="209">
        <f t="shared" si="8"/>
        <v>52352.789999999994</v>
      </c>
    </row>
    <row r="530" spans="2:18" ht="25.5">
      <c r="B530" s="201" t="s">
        <v>1209</v>
      </c>
      <c r="C530" s="210" t="s">
        <v>866</v>
      </c>
      <c r="D530" s="254" t="s">
        <v>916</v>
      </c>
      <c r="E530" s="254" t="s">
        <v>366</v>
      </c>
      <c r="F530" s="210" t="s">
        <v>367</v>
      </c>
      <c r="G530" s="210" t="s">
        <v>877</v>
      </c>
      <c r="H530" s="194">
        <v>1000</v>
      </c>
      <c r="I530" s="274" t="s">
        <v>878</v>
      </c>
      <c r="J530" s="4" t="s">
        <v>918</v>
      </c>
      <c r="K530" s="4" t="s">
        <v>416</v>
      </c>
      <c r="L530" s="4" t="s">
        <v>416</v>
      </c>
      <c r="M530" s="4" t="s">
        <v>980</v>
      </c>
      <c r="N530" s="210" t="s">
        <v>419</v>
      </c>
      <c r="O530" s="208"/>
      <c r="P530" s="4" t="s">
        <v>1504</v>
      </c>
      <c r="Q530" s="209">
        <v>528</v>
      </c>
      <c r="R530" s="209">
        <f t="shared" si="8"/>
        <v>472</v>
      </c>
    </row>
    <row r="531" spans="2:18">
      <c r="B531" s="201" t="s">
        <v>1210</v>
      </c>
      <c r="C531" s="210" t="s">
        <v>866</v>
      </c>
      <c r="D531" s="254" t="s">
        <v>916</v>
      </c>
      <c r="E531" s="254" t="s">
        <v>151</v>
      </c>
      <c r="F531" s="210" t="s">
        <v>152</v>
      </c>
      <c r="G531" s="210" t="s">
        <v>877</v>
      </c>
      <c r="H531" s="194">
        <v>24500</v>
      </c>
      <c r="I531" s="274" t="s">
        <v>878</v>
      </c>
      <c r="J531" s="4" t="s">
        <v>918</v>
      </c>
      <c r="K531" s="207">
        <v>43929</v>
      </c>
      <c r="L531" s="207">
        <v>43959</v>
      </c>
      <c r="M531" s="4" t="s">
        <v>980</v>
      </c>
      <c r="N531" s="210" t="s">
        <v>419</v>
      </c>
      <c r="O531" s="208" t="s">
        <v>835</v>
      </c>
      <c r="P531" s="4" t="s">
        <v>1504</v>
      </c>
      <c r="Q531" s="209">
        <v>19521.75</v>
      </c>
      <c r="R531" s="209">
        <f t="shared" si="8"/>
        <v>4978.25</v>
      </c>
    </row>
    <row r="532" spans="2:18">
      <c r="B532" s="201" t="s">
        <v>1211</v>
      </c>
      <c r="C532" s="4" t="s">
        <v>866</v>
      </c>
      <c r="D532" s="4" t="s">
        <v>511</v>
      </c>
      <c r="E532" s="1" t="s">
        <v>463</v>
      </c>
      <c r="F532" s="4" t="s">
        <v>152</v>
      </c>
      <c r="G532" s="4" t="s">
        <v>512</v>
      </c>
      <c r="H532" s="205">
        <v>25000</v>
      </c>
      <c r="I532" s="223" t="s">
        <v>878</v>
      </c>
      <c r="J532" s="4" t="s">
        <v>918</v>
      </c>
      <c r="K532" s="207">
        <v>43906</v>
      </c>
      <c r="L532" s="207">
        <v>43936</v>
      </c>
      <c r="M532" s="4" t="s">
        <v>980</v>
      </c>
      <c r="N532" s="4" t="s">
        <v>556</v>
      </c>
      <c r="O532" s="198" t="s">
        <v>835</v>
      </c>
      <c r="P532" s="4" t="s">
        <v>1737</v>
      </c>
      <c r="Q532" s="209">
        <v>25000</v>
      </c>
      <c r="R532" s="209">
        <f t="shared" si="8"/>
        <v>0</v>
      </c>
    </row>
    <row r="533" spans="2:18" ht="25.5">
      <c r="B533" s="201" t="s">
        <v>1212</v>
      </c>
      <c r="C533" s="210" t="s">
        <v>866</v>
      </c>
      <c r="D533" s="254" t="s">
        <v>916</v>
      </c>
      <c r="E533" s="254" t="s">
        <v>333</v>
      </c>
      <c r="F533" s="210" t="s">
        <v>334</v>
      </c>
      <c r="G533" s="210" t="s">
        <v>877</v>
      </c>
      <c r="H533" s="194">
        <v>2327.5</v>
      </c>
      <c r="I533" s="274" t="s">
        <v>878</v>
      </c>
      <c r="J533" s="4" t="s">
        <v>918</v>
      </c>
      <c r="K533" s="4" t="s">
        <v>416</v>
      </c>
      <c r="L533" s="4" t="s">
        <v>416</v>
      </c>
      <c r="M533" s="4" t="s">
        <v>980</v>
      </c>
      <c r="N533" s="210" t="s">
        <v>430</v>
      </c>
      <c r="O533" s="208"/>
      <c r="P533" s="4" t="s">
        <v>1504</v>
      </c>
      <c r="Q533" s="209">
        <v>2279.46</v>
      </c>
      <c r="R533" s="209">
        <f t="shared" si="8"/>
        <v>48.039999999999964</v>
      </c>
    </row>
    <row r="534" spans="2:18" ht="25.5">
      <c r="B534" s="201" t="s">
        <v>1213</v>
      </c>
      <c r="C534" s="210" t="s">
        <v>866</v>
      </c>
      <c r="D534" s="254" t="s">
        <v>916</v>
      </c>
      <c r="E534" s="254" t="s">
        <v>275</v>
      </c>
      <c r="F534" s="210" t="s">
        <v>276</v>
      </c>
      <c r="G534" s="210" t="s">
        <v>877</v>
      </c>
      <c r="H534" s="194">
        <v>6000</v>
      </c>
      <c r="I534" s="274" t="s">
        <v>878</v>
      </c>
      <c r="J534" s="4" t="s">
        <v>918</v>
      </c>
      <c r="K534" s="4" t="s">
        <v>416</v>
      </c>
      <c r="L534" s="4" t="s">
        <v>416</v>
      </c>
      <c r="M534" s="4" t="s">
        <v>980</v>
      </c>
      <c r="N534" s="210" t="s">
        <v>430</v>
      </c>
      <c r="O534" s="208"/>
      <c r="P534" s="4" t="s">
        <v>1504</v>
      </c>
      <c r="Q534" s="209">
        <v>5439.24</v>
      </c>
      <c r="R534" s="209">
        <f t="shared" si="8"/>
        <v>560.76000000000022</v>
      </c>
    </row>
    <row r="535" spans="2:18" ht="25.5">
      <c r="B535" s="201" t="s">
        <v>1214</v>
      </c>
      <c r="C535" s="210" t="s">
        <v>866</v>
      </c>
      <c r="D535" s="254" t="s">
        <v>916</v>
      </c>
      <c r="E535" s="254" t="s">
        <v>348</v>
      </c>
      <c r="F535" s="210" t="s">
        <v>349</v>
      </c>
      <c r="G535" s="210" t="s">
        <v>877</v>
      </c>
      <c r="H535" s="194">
        <v>1540</v>
      </c>
      <c r="I535" s="274" t="s">
        <v>878</v>
      </c>
      <c r="J535" s="4" t="s">
        <v>918</v>
      </c>
      <c r="K535" s="4" t="s">
        <v>416</v>
      </c>
      <c r="L535" s="4" t="s">
        <v>416</v>
      </c>
      <c r="M535" s="4" t="s">
        <v>980</v>
      </c>
      <c r="N535" s="210" t="s">
        <v>430</v>
      </c>
      <c r="O535" s="208"/>
      <c r="P535" s="4" t="s">
        <v>1504</v>
      </c>
      <c r="Q535" s="209">
        <v>240</v>
      </c>
      <c r="R535" s="209">
        <f t="shared" si="8"/>
        <v>1300</v>
      </c>
    </row>
    <row r="536" spans="2:18" ht="38.25">
      <c r="B536" s="201" t="s">
        <v>1215</v>
      </c>
      <c r="C536" s="4" t="s">
        <v>866</v>
      </c>
      <c r="D536" s="3" t="s">
        <v>868</v>
      </c>
      <c r="E536" s="1" t="s">
        <v>859</v>
      </c>
      <c r="F536" s="4" t="s">
        <v>887</v>
      </c>
      <c r="G536" s="4" t="s">
        <v>877</v>
      </c>
      <c r="H536" s="205">
        <v>9000</v>
      </c>
      <c r="I536" s="4" t="s">
        <v>878</v>
      </c>
      <c r="J536" s="4" t="s">
        <v>918</v>
      </c>
      <c r="K536" s="207">
        <v>43891</v>
      </c>
      <c r="L536" s="207">
        <v>43921</v>
      </c>
      <c r="M536" s="4" t="s">
        <v>980</v>
      </c>
      <c r="N536" s="4" t="s">
        <v>881</v>
      </c>
      <c r="O536" s="198" t="s">
        <v>836</v>
      </c>
      <c r="P536" s="4" t="s">
        <v>1504</v>
      </c>
      <c r="Q536" s="209">
        <v>9000</v>
      </c>
      <c r="R536" s="209">
        <f t="shared" si="8"/>
        <v>0</v>
      </c>
    </row>
    <row r="537" spans="2:18">
      <c r="B537" s="201" t="s">
        <v>1216</v>
      </c>
      <c r="C537" s="4" t="s">
        <v>866</v>
      </c>
      <c r="D537" s="3" t="s">
        <v>965</v>
      </c>
      <c r="E537" s="3" t="s">
        <v>970</v>
      </c>
      <c r="F537" s="210" t="s">
        <v>887</v>
      </c>
      <c r="G537" s="4" t="s">
        <v>877</v>
      </c>
      <c r="H537" s="194">
        <v>750</v>
      </c>
      <c r="I537" s="4" t="s">
        <v>878</v>
      </c>
      <c r="J537" s="210" t="s">
        <v>918</v>
      </c>
      <c r="K537" s="207">
        <v>43982</v>
      </c>
      <c r="L537" s="207">
        <v>44012</v>
      </c>
      <c r="M537" s="4" t="s">
        <v>980</v>
      </c>
      <c r="N537" s="210" t="s">
        <v>895</v>
      </c>
      <c r="O537" s="198" t="s">
        <v>836</v>
      </c>
      <c r="P537" s="4" t="s">
        <v>1504</v>
      </c>
      <c r="Q537" s="194">
        <v>750</v>
      </c>
      <c r="R537" s="209">
        <f t="shared" si="8"/>
        <v>0</v>
      </c>
    </row>
    <row r="538" spans="2:18" ht="38.25">
      <c r="B538" s="201" t="s">
        <v>1217</v>
      </c>
      <c r="C538" s="4" t="s">
        <v>866</v>
      </c>
      <c r="D538" s="3" t="s">
        <v>1006</v>
      </c>
      <c r="E538" s="254" t="s">
        <v>1007</v>
      </c>
      <c r="F538" s="210" t="s">
        <v>887</v>
      </c>
      <c r="G538" s="210" t="s">
        <v>877</v>
      </c>
      <c r="H538" s="205">
        <v>5000</v>
      </c>
      <c r="I538" s="4" t="s">
        <v>878</v>
      </c>
      <c r="J538" s="4" t="s">
        <v>918</v>
      </c>
      <c r="K538" s="207">
        <v>43891</v>
      </c>
      <c r="L538" s="207">
        <v>43921</v>
      </c>
      <c r="M538" s="4" t="s">
        <v>980</v>
      </c>
      <c r="N538" s="4" t="s">
        <v>892</v>
      </c>
      <c r="O538" s="198" t="s">
        <v>836</v>
      </c>
      <c r="P538" s="4" t="s">
        <v>1504</v>
      </c>
      <c r="Q538" s="205">
        <v>5000</v>
      </c>
      <c r="R538" s="209">
        <f t="shared" si="8"/>
        <v>0</v>
      </c>
    </row>
    <row r="539" spans="2:18" ht="25.5">
      <c r="B539" s="201" t="s">
        <v>1218</v>
      </c>
      <c r="C539" s="4" t="s">
        <v>866</v>
      </c>
      <c r="D539" s="3" t="s">
        <v>1079</v>
      </c>
      <c r="E539" s="1" t="s">
        <v>1080</v>
      </c>
      <c r="F539" s="4" t="s">
        <v>887</v>
      </c>
      <c r="G539" s="4" t="s">
        <v>877</v>
      </c>
      <c r="H539" s="205">
        <v>100000</v>
      </c>
      <c r="I539" s="4" t="s">
        <v>878</v>
      </c>
      <c r="J539" s="4" t="s">
        <v>918</v>
      </c>
      <c r="K539" s="4" t="s">
        <v>1081</v>
      </c>
      <c r="L539" s="4" t="s">
        <v>1081</v>
      </c>
      <c r="M539" s="4" t="s">
        <v>980</v>
      </c>
      <c r="N539" s="4" t="s">
        <v>896</v>
      </c>
      <c r="O539" s="198" t="s">
        <v>836</v>
      </c>
      <c r="P539" s="4" t="s">
        <v>1504</v>
      </c>
      <c r="Q539" s="209">
        <v>0</v>
      </c>
      <c r="R539" s="209">
        <f t="shared" si="8"/>
        <v>100000</v>
      </c>
    </row>
    <row r="540" spans="2:18" ht="25.5">
      <c r="B540" s="201" t="s">
        <v>1219</v>
      </c>
      <c r="C540" s="210" t="s">
        <v>866</v>
      </c>
      <c r="D540" s="3" t="s">
        <v>926</v>
      </c>
      <c r="E540" s="254" t="s">
        <v>932</v>
      </c>
      <c r="F540" s="210" t="s">
        <v>933</v>
      </c>
      <c r="G540" s="210" t="s">
        <v>877</v>
      </c>
      <c r="H540" s="194">
        <v>4000</v>
      </c>
      <c r="I540" s="210" t="s">
        <v>878</v>
      </c>
      <c r="J540" s="210" t="s">
        <v>918</v>
      </c>
      <c r="K540" s="207">
        <v>43832</v>
      </c>
      <c r="L540" s="207">
        <v>43862</v>
      </c>
      <c r="M540" s="4" t="s">
        <v>980</v>
      </c>
      <c r="N540" s="210" t="s">
        <v>929</v>
      </c>
      <c r="O540" s="198"/>
      <c r="P540" s="4" t="s">
        <v>1504</v>
      </c>
      <c r="Q540" s="209">
        <v>3000</v>
      </c>
      <c r="R540" s="209">
        <f t="shared" si="8"/>
        <v>1000</v>
      </c>
    </row>
    <row r="541" spans="2:18" ht="25.5">
      <c r="B541" s="201" t="s">
        <v>1220</v>
      </c>
      <c r="C541" s="4" t="s">
        <v>866</v>
      </c>
      <c r="D541" s="3" t="s">
        <v>907</v>
      </c>
      <c r="E541" s="3" t="s">
        <v>913</v>
      </c>
      <c r="F541" s="4" t="s">
        <v>914</v>
      </c>
      <c r="G541" s="4" t="s">
        <v>877</v>
      </c>
      <c r="H541" s="205">
        <v>1500</v>
      </c>
      <c r="I541" s="4" t="s">
        <v>878</v>
      </c>
      <c r="J541" s="4" t="s">
        <v>918</v>
      </c>
      <c r="K541" s="4" t="s">
        <v>416</v>
      </c>
      <c r="L541" s="4" t="s">
        <v>416</v>
      </c>
      <c r="M541" s="4" t="s">
        <v>980</v>
      </c>
      <c r="N541" s="4"/>
      <c r="O541" s="198"/>
      <c r="P541" s="4" t="s">
        <v>1504</v>
      </c>
      <c r="Q541" s="209">
        <v>1500</v>
      </c>
      <c r="R541" s="209">
        <f t="shared" si="8"/>
        <v>0</v>
      </c>
    </row>
    <row r="542" spans="2:18" ht="25.5">
      <c r="B542" s="201" t="s">
        <v>1221</v>
      </c>
      <c r="C542" s="210" t="s">
        <v>866</v>
      </c>
      <c r="D542" s="3" t="s">
        <v>926</v>
      </c>
      <c r="E542" s="254" t="s">
        <v>934</v>
      </c>
      <c r="F542" s="210" t="s">
        <v>935</v>
      </c>
      <c r="G542" s="210" t="s">
        <v>877</v>
      </c>
      <c r="H542" s="194">
        <v>25000</v>
      </c>
      <c r="I542" s="210" t="s">
        <v>878</v>
      </c>
      <c r="J542" s="210" t="s">
        <v>918</v>
      </c>
      <c r="K542" s="8" t="s">
        <v>910</v>
      </c>
      <c r="L542" s="8" t="s">
        <v>910</v>
      </c>
      <c r="M542" s="4" t="s">
        <v>980</v>
      </c>
      <c r="N542" s="210" t="s">
        <v>929</v>
      </c>
      <c r="O542" s="208"/>
      <c r="P542" s="4" t="s">
        <v>1504</v>
      </c>
      <c r="Q542" s="209">
        <v>15000</v>
      </c>
      <c r="R542" s="209">
        <f t="shared" si="8"/>
        <v>10000</v>
      </c>
    </row>
    <row r="543" spans="2:18" ht="25.5">
      <c r="B543" s="201" t="s">
        <v>1222</v>
      </c>
      <c r="C543" s="210" t="s">
        <v>866</v>
      </c>
      <c r="D543" s="254" t="s">
        <v>916</v>
      </c>
      <c r="E543" s="254" t="s">
        <v>342</v>
      </c>
      <c r="F543" s="210" t="s">
        <v>343</v>
      </c>
      <c r="G543" s="210" t="s">
        <v>877</v>
      </c>
      <c r="H543" s="194">
        <v>1780</v>
      </c>
      <c r="I543" s="274" t="s">
        <v>878</v>
      </c>
      <c r="J543" s="4" t="s">
        <v>918</v>
      </c>
      <c r="K543" s="4" t="s">
        <v>416</v>
      </c>
      <c r="L543" s="4" t="s">
        <v>416</v>
      </c>
      <c r="M543" s="4" t="s">
        <v>980</v>
      </c>
      <c r="N543" s="210" t="s">
        <v>430</v>
      </c>
      <c r="O543" s="208" t="s">
        <v>449</v>
      </c>
      <c r="P543" s="4" t="s">
        <v>1737</v>
      </c>
      <c r="Q543" s="209">
        <v>1139.7</v>
      </c>
      <c r="R543" s="209">
        <f t="shared" si="8"/>
        <v>640.29999999999995</v>
      </c>
    </row>
    <row r="544" spans="2:18" ht="25.5">
      <c r="B544" s="201" t="s">
        <v>1223</v>
      </c>
      <c r="C544" s="4" t="s">
        <v>866</v>
      </c>
      <c r="D544" s="3" t="s">
        <v>868</v>
      </c>
      <c r="E544" s="1" t="s">
        <v>860</v>
      </c>
      <c r="F544" s="4" t="s">
        <v>871</v>
      </c>
      <c r="G544" s="4" t="s">
        <v>877</v>
      </c>
      <c r="H544" s="205">
        <v>3000</v>
      </c>
      <c r="I544" s="4" t="s">
        <v>878</v>
      </c>
      <c r="J544" s="4" t="s">
        <v>918</v>
      </c>
      <c r="K544" s="207">
        <v>43982</v>
      </c>
      <c r="L544" s="207">
        <v>44012</v>
      </c>
      <c r="M544" s="4" t="s">
        <v>980</v>
      </c>
      <c r="N544" s="4" t="s">
        <v>880</v>
      </c>
      <c r="O544" s="198"/>
      <c r="P544" s="4" t="s">
        <v>1737</v>
      </c>
      <c r="Q544" s="209">
        <v>3000</v>
      </c>
      <c r="R544" s="209">
        <f t="shared" si="8"/>
        <v>0</v>
      </c>
    </row>
    <row r="545" spans="2:18" ht="25.5">
      <c r="B545" s="201" t="s">
        <v>1224</v>
      </c>
      <c r="C545" s="4" t="s">
        <v>866</v>
      </c>
      <c r="D545" s="3" t="s">
        <v>1006</v>
      </c>
      <c r="E545" s="1" t="s">
        <v>1008</v>
      </c>
      <c r="F545" s="4" t="s">
        <v>871</v>
      </c>
      <c r="G545" s="4" t="s">
        <v>877</v>
      </c>
      <c r="H545" s="205">
        <v>5000</v>
      </c>
      <c r="I545" s="4" t="s">
        <v>878</v>
      </c>
      <c r="J545" s="4" t="s">
        <v>918</v>
      </c>
      <c r="K545" s="207">
        <v>43891</v>
      </c>
      <c r="L545" s="207">
        <v>43921</v>
      </c>
      <c r="M545" s="4" t="s">
        <v>980</v>
      </c>
      <c r="N545" s="4" t="s">
        <v>892</v>
      </c>
      <c r="O545" s="198"/>
      <c r="P545" s="4" t="s">
        <v>1504</v>
      </c>
      <c r="Q545" s="209">
        <v>5000</v>
      </c>
      <c r="R545" s="209">
        <f t="shared" si="8"/>
        <v>0</v>
      </c>
    </row>
    <row r="546" spans="2:18">
      <c r="B546" s="201" t="s">
        <v>1225</v>
      </c>
      <c r="C546" s="210" t="s">
        <v>866</v>
      </c>
      <c r="D546" s="254" t="s">
        <v>916</v>
      </c>
      <c r="E546" s="254" t="s">
        <v>120</v>
      </c>
      <c r="F546" s="210" t="s">
        <v>871</v>
      </c>
      <c r="G546" s="210" t="s">
        <v>877</v>
      </c>
      <c r="H546" s="194">
        <v>32000</v>
      </c>
      <c r="I546" s="274" t="s">
        <v>878</v>
      </c>
      <c r="J546" s="4" t="s">
        <v>918</v>
      </c>
      <c r="K546" s="207">
        <v>43929</v>
      </c>
      <c r="L546" s="207">
        <v>43959</v>
      </c>
      <c r="M546" s="4" t="s">
        <v>980</v>
      </c>
      <c r="N546" s="210" t="s">
        <v>429</v>
      </c>
      <c r="O546" s="208" t="s">
        <v>449</v>
      </c>
      <c r="P546" s="4" t="s">
        <v>1501</v>
      </c>
      <c r="Q546" s="209">
        <v>18398.34</v>
      </c>
      <c r="R546" s="209">
        <f t="shared" si="8"/>
        <v>13601.66</v>
      </c>
    </row>
    <row r="547" spans="2:18">
      <c r="B547" s="201" t="s">
        <v>1226</v>
      </c>
      <c r="C547" s="210" t="s">
        <v>866</v>
      </c>
      <c r="D547" s="254" t="s">
        <v>916</v>
      </c>
      <c r="E547" s="254" t="s">
        <v>321</v>
      </c>
      <c r="F547" s="210" t="s">
        <v>322</v>
      </c>
      <c r="G547" s="210" t="s">
        <v>877</v>
      </c>
      <c r="H547" s="194">
        <v>5400</v>
      </c>
      <c r="I547" s="274" t="s">
        <v>878</v>
      </c>
      <c r="J547" s="4" t="s">
        <v>918</v>
      </c>
      <c r="K547" s="207">
        <v>43859</v>
      </c>
      <c r="L547" s="207">
        <v>43889</v>
      </c>
      <c r="M547" s="4" t="s">
        <v>980</v>
      </c>
      <c r="N547" s="210" t="s">
        <v>432</v>
      </c>
      <c r="O547" s="208"/>
      <c r="P547" s="4" t="s">
        <v>1501</v>
      </c>
      <c r="Q547" s="209">
        <v>5400</v>
      </c>
      <c r="R547" s="209">
        <f t="shared" si="8"/>
        <v>0</v>
      </c>
    </row>
    <row r="548" spans="2:18" ht="25.5">
      <c r="B548" s="201" t="s">
        <v>1227</v>
      </c>
      <c r="C548" s="210" t="s">
        <v>866</v>
      </c>
      <c r="D548" s="254" t="s">
        <v>916</v>
      </c>
      <c r="E548" s="254" t="s">
        <v>382</v>
      </c>
      <c r="F548" s="210" t="s">
        <v>383</v>
      </c>
      <c r="G548" s="210" t="s">
        <v>877</v>
      </c>
      <c r="H548" s="194">
        <v>700</v>
      </c>
      <c r="I548" s="274" t="s">
        <v>878</v>
      </c>
      <c r="J548" s="4" t="s">
        <v>918</v>
      </c>
      <c r="K548" s="4" t="s">
        <v>416</v>
      </c>
      <c r="L548" s="4" t="s">
        <v>416</v>
      </c>
      <c r="M548" s="4" t="s">
        <v>980</v>
      </c>
      <c r="N548" s="210" t="s">
        <v>430</v>
      </c>
      <c r="O548" s="208"/>
      <c r="P548" s="4" t="s">
        <v>1501</v>
      </c>
      <c r="Q548" s="209">
        <v>700</v>
      </c>
      <c r="R548" s="209">
        <f t="shared" si="8"/>
        <v>0</v>
      </c>
    </row>
    <row r="549" spans="2:18" ht="25.5">
      <c r="B549" s="201" t="s">
        <v>1228</v>
      </c>
      <c r="C549" s="210" t="s">
        <v>866</v>
      </c>
      <c r="D549" s="254" t="s">
        <v>916</v>
      </c>
      <c r="E549" s="254" t="s">
        <v>271</v>
      </c>
      <c r="F549" s="210" t="s">
        <v>272</v>
      </c>
      <c r="G549" s="210" t="s">
        <v>877</v>
      </c>
      <c r="H549" s="194">
        <v>4717.41</v>
      </c>
      <c r="I549" s="274" t="s">
        <v>878</v>
      </c>
      <c r="J549" s="4" t="s">
        <v>918</v>
      </c>
      <c r="K549" s="4" t="s">
        <v>416</v>
      </c>
      <c r="L549" s="4" t="s">
        <v>416</v>
      </c>
      <c r="M549" s="4" t="s">
        <v>980</v>
      </c>
      <c r="N549" s="210" t="s">
        <v>430</v>
      </c>
      <c r="O549" s="208"/>
      <c r="P549" s="4" t="s">
        <v>1501</v>
      </c>
      <c r="Q549" s="209">
        <v>4717.41</v>
      </c>
      <c r="R549" s="209">
        <f t="shared" si="8"/>
        <v>0</v>
      </c>
    </row>
    <row r="550" spans="2:18" ht="25.5">
      <c r="B550" s="201" t="s">
        <v>1229</v>
      </c>
      <c r="C550" s="210" t="s">
        <v>866</v>
      </c>
      <c r="D550" s="254" t="s">
        <v>916</v>
      </c>
      <c r="E550" s="254" t="s">
        <v>143</v>
      </c>
      <c r="F550" s="210" t="s">
        <v>144</v>
      </c>
      <c r="G550" s="210" t="s">
        <v>877</v>
      </c>
      <c r="H550" s="194">
        <v>22500</v>
      </c>
      <c r="I550" s="274" t="s">
        <v>878</v>
      </c>
      <c r="J550" s="4" t="s">
        <v>918</v>
      </c>
      <c r="K550" s="207">
        <v>43923</v>
      </c>
      <c r="L550" s="207">
        <v>43953</v>
      </c>
      <c r="M550" s="4" t="s">
        <v>980</v>
      </c>
      <c r="N550" s="210" t="s">
        <v>420</v>
      </c>
      <c r="O550" s="208"/>
      <c r="P550" s="4" t="s">
        <v>1501</v>
      </c>
      <c r="Q550" s="209">
        <v>7690.45</v>
      </c>
      <c r="R550" s="209">
        <f t="shared" si="8"/>
        <v>14809.55</v>
      </c>
    </row>
    <row r="551" spans="2:18" ht="51">
      <c r="B551" s="201" t="s">
        <v>1230</v>
      </c>
      <c r="C551" s="4" t="s">
        <v>866</v>
      </c>
      <c r="D551" s="3" t="s">
        <v>919</v>
      </c>
      <c r="E551" s="3" t="s">
        <v>942</v>
      </c>
      <c r="F551" s="193" t="s">
        <v>943</v>
      </c>
      <c r="G551" s="4" t="s">
        <v>877</v>
      </c>
      <c r="H551" s="205">
        <v>10000</v>
      </c>
      <c r="I551" s="4" t="s">
        <v>878</v>
      </c>
      <c r="J551" s="4" t="s">
        <v>918</v>
      </c>
      <c r="K551" s="207">
        <v>44074</v>
      </c>
      <c r="L551" s="207">
        <v>44104</v>
      </c>
      <c r="M551" s="4" t="s">
        <v>980</v>
      </c>
      <c r="N551" s="4" t="s">
        <v>944</v>
      </c>
      <c r="O551" s="198"/>
      <c r="P551" s="4" t="s">
        <v>1501</v>
      </c>
      <c r="Q551" s="209">
        <v>10000</v>
      </c>
      <c r="R551" s="209">
        <f t="shared" si="8"/>
        <v>0</v>
      </c>
    </row>
    <row r="552" spans="2:18" ht="25.5">
      <c r="B552" s="201" t="s">
        <v>1231</v>
      </c>
      <c r="C552" s="210" t="s">
        <v>866</v>
      </c>
      <c r="D552" s="254" t="s">
        <v>916</v>
      </c>
      <c r="E552" s="254" t="s">
        <v>327</v>
      </c>
      <c r="F552" s="210" t="s">
        <v>328</v>
      </c>
      <c r="G552" s="210" t="s">
        <v>877</v>
      </c>
      <c r="H552" s="194">
        <v>2010.71</v>
      </c>
      <c r="I552" s="274" t="s">
        <v>878</v>
      </c>
      <c r="J552" s="4" t="s">
        <v>918</v>
      </c>
      <c r="K552" s="207">
        <v>43905</v>
      </c>
      <c r="L552" s="207">
        <v>43935</v>
      </c>
      <c r="M552" s="4" t="s">
        <v>980</v>
      </c>
      <c r="N552" s="210" t="s">
        <v>433</v>
      </c>
      <c r="O552" s="208"/>
      <c r="P552" s="4" t="s">
        <v>1501</v>
      </c>
      <c r="Q552" s="209">
        <v>54.18</v>
      </c>
      <c r="R552" s="209">
        <f t="shared" si="8"/>
        <v>1956.53</v>
      </c>
    </row>
    <row r="553" spans="2:18">
      <c r="B553" s="201" t="s">
        <v>1232</v>
      </c>
      <c r="C553" s="210" t="s">
        <v>866</v>
      </c>
      <c r="D553" s="254" t="s">
        <v>916</v>
      </c>
      <c r="E553" s="254" t="s">
        <v>233</v>
      </c>
      <c r="F553" s="210" t="s">
        <v>234</v>
      </c>
      <c r="G553" s="210" t="s">
        <v>877</v>
      </c>
      <c r="H553" s="194">
        <v>1198</v>
      </c>
      <c r="I553" s="274" t="s">
        <v>878</v>
      </c>
      <c r="J553" s="4" t="s">
        <v>918</v>
      </c>
      <c r="K553" s="207">
        <v>43921</v>
      </c>
      <c r="L553" s="207">
        <v>43951</v>
      </c>
      <c r="M553" s="4" t="s">
        <v>980</v>
      </c>
      <c r="N553" s="210" t="s">
        <v>418</v>
      </c>
      <c r="O553" s="208"/>
      <c r="P553" s="4" t="s">
        <v>1501</v>
      </c>
      <c r="Q553" s="209">
        <v>1198</v>
      </c>
      <c r="R553" s="209">
        <f t="shared" si="8"/>
        <v>0</v>
      </c>
    </row>
    <row r="554" spans="2:18">
      <c r="B554" s="201" t="s">
        <v>1233</v>
      </c>
      <c r="C554" s="210" t="s">
        <v>866</v>
      </c>
      <c r="D554" s="254" t="s">
        <v>916</v>
      </c>
      <c r="E554" s="254" t="s">
        <v>319</v>
      </c>
      <c r="F554" s="210" t="s">
        <v>320</v>
      </c>
      <c r="G554" s="210" t="s">
        <v>877</v>
      </c>
      <c r="H554" s="194">
        <v>2950</v>
      </c>
      <c r="I554" s="274" t="s">
        <v>878</v>
      </c>
      <c r="J554" s="4" t="s">
        <v>918</v>
      </c>
      <c r="K554" s="207">
        <v>43894</v>
      </c>
      <c r="L554" s="207">
        <v>43924</v>
      </c>
      <c r="M554" s="4" t="s">
        <v>980</v>
      </c>
      <c r="N554" s="210" t="s">
        <v>422</v>
      </c>
      <c r="O554" s="208"/>
      <c r="P554" s="4" t="s">
        <v>1501</v>
      </c>
      <c r="Q554" s="209">
        <v>2950</v>
      </c>
      <c r="R554" s="209">
        <f t="shared" si="8"/>
        <v>0</v>
      </c>
    </row>
    <row r="555" spans="2:18">
      <c r="B555" s="201" t="s">
        <v>1234</v>
      </c>
      <c r="C555" s="210" t="s">
        <v>866</v>
      </c>
      <c r="D555" s="254" t="s">
        <v>916</v>
      </c>
      <c r="E555" s="254" t="s">
        <v>235</v>
      </c>
      <c r="F555" s="210" t="s">
        <v>236</v>
      </c>
      <c r="G555" s="210" t="s">
        <v>877</v>
      </c>
      <c r="H555" s="194">
        <v>9000</v>
      </c>
      <c r="I555" s="274" t="s">
        <v>878</v>
      </c>
      <c r="J555" s="4" t="s">
        <v>918</v>
      </c>
      <c r="K555" s="4" t="s">
        <v>417</v>
      </c>
      <c r="L555" s="4" t="s">
        <v>417</v>
      </c>
      <c r="M555" s="4" t="s">
        <v>980</v>
      </c>
      <c r="N555" s="210" t="s">
        <v>417</v>
      </c>
      <c r="O555" s="208"/>
      <c r="P555" s="4" t="s">
        <v>1501</v>
      </c>
      <c r="Q555" s="209">
        <v>8000</v>
      </c>
      <c r="R555" s="209">
        <f t="shared" si="8"/>
        <v>1000</v>
      </c>
    </row>
    <row r="556" spans="2:18">
      <c r="B556" s="201" t="s">
        <v>1235</v>
      </c>
      <c r="C556" s="210" t="s">
        <v>866</v>
      </c>
      <c r="D556" s="254" t="s">
        <v>916</v>
      </c>
      <c r="E556" s="254" t="s">
        <v>239</v>
      </c>
      <c r="F556" s="210" t="s">
        <v>240</v>
      </c>
      <c r="G556" s="210" t="s">
        <v>877</v>
      </c>
      <c r="H556" s="194">
        <v>15802</v>
      </c>
      <c r="I556" s="274" t="s">
        <v>878</v>
      </c>
      <c r="J556" s="4" t="s">
        <v>918</v>
      </c>
      <c r="K556" s="207">
        <v>43894</v>
      </c>
      <c r="L556" s="207">
        <v>43924</v>
      </c>
      <c r="M556" s="4" t="s">
        <v>980</v>
      </c>
      <c r="N556" s="210" t="s">
        <v>419</v>
      </c>
      <c r="O556" s="208"/>
      <c r="P556" s="4" t="s">
        <v>1501</v>
      </c>
      <c r="Q556" s="209">
        <v>15802</v>
      </c>
      <c r="R556" s="209">
        <f t="shared" si="8"/>
        <v>0</v>
      </c>
    </row>
    <row r="557" spans="2:18">
      <c r="B557" s="201" t="s">
        <v>1236</v>
      </c>
      <c r="C557" s="210" t="s">
        <v>866</v>
      </c>
      <c r="D557" s="254" t="s">
        <v>916</v>
      </c>
      <c r="E557" s="254" t="s">
        <v>67</v>
      </c>
      <c r="F557" s="210" t="s">
        <v>68</v>
      </c>
      <c r="G557" s="210" t="s">
        <v>877</v>
      </c>
      <c r="H557" s="194">
        <v>75875</v>
      </c>
      <c r="I557" s="274" t="s">
        <v>878</v>
      </c>
      <c r="J557" s="4" t="s">
        <v>918</v>
      </c>
      <c r="K557" s="207">
        <v>43972</v>
      </c>
      <c r="L557" s="207">
        <v>44002</v>
      </c>
      <c r="M557" s="4" t="s">
        <v>980</v>
      </c>
      <c r="N557" s="210" t="s">
        <v>418</v>
      </c>
      <c r="O557" s="208"/>
      <c r="P557" s="4" t="s">
        <v>1501</v>
      </c>
      <c r="Q557" s="209">
        <v>56625</v>
      </c>
      <c r="R557" s="209">
        <f t="shared" si="8"/>
        <v>19250</v>
      </c>
    </row>
    <row r="558" spans="2:18" ht="25.5">
      <c r="B558" s="201" t="s">
        <v>1237</v>
      </c>
      <c r="C558" s="210" t="s">
        <v>866</v>
      </c>
      <c r="D558" s="254" t="s">
        <v>916</v>
      </c>
      <c r="E558" s="254" t="s">
        <v>335</v>
      </c>
      <c r="F558" s="210" t="s">
        <v>336</v>
      </c>
      <c r="G558" s="210" t="s">
        <v>877</v>
      </c>
      <c r="H558" s="194">
        <v>2000</v>
      </c>
      <c r="I558" s="274" t="s">
        <v>878</v>
      </c>
      <c r="J558" s="4" t="s">
        <v>918</v>
      </c>
      <c r="K558" s="210" t="s">
        <v>416</v>
      </c>
      <c r="L558" s="210" t="s">
        <v>416</v>
      </c>
      <c r="M558" s="4" t="s">
        <v>980</v>
      </c>
      <c r="N558" s="210" t="s">
        <v>416</v>
      </c>
      <c r="O558" s="208"/>
      <c r="P558" s="4" t="s">
        <v>1501</v>
      </c>
      <c r="Q558" s="209">
        <v>84</v>
      </c>
      <c r="R558" s="209">
        <f t="shared" si="8"/>
        <v>1916</v>
      </c>
    </row>
    <row r="559" spans="2:18" ht="25.5">
      <c r="B559" s="201" t="s">
        <v>1238</v>
      </c>
      <c r="C559" s="210" t="s">
        <v>866</v>
      </c>
      <c r="D559" s="254" t="s">
        <v>916</v>
      </c>
      <c r="E559" s="254" t="s">
        <v>368</v>
      </c>
      <c r="F559" s="210" t="s">
        <v>369</v>
      </c>
      <c r="G559" s="210" t="s">
        <v>877</v>
      </c>
      <c r="H559" s="194">
        <v>1000</v>
      </c>
      <c r="I559" s="274" t="s">
        <v>878</v>
      </c>
      <c r="J559" s="4" t="s">
        <v>918</v>
      </c>
      <c r="K559" s="210" t="s">
        <v>416</v>
      </c>
      <c r="L559" s="210" t="s">
        <v>416</v>
      </c>
      <c r="M559" s="4" t="s">
        <v>980</v>
      </c>
      <c r="N559" s="210" t="s">
        <v>416</v>
      </c>
      <c r="O559" s="208"/>
      <c r="P559" s="4" t="s">
        <v>1505</v>
      </c>
      <c r="Q559" s="209">
        <v>1000</v>
      </c>
      <c r="R559" s="209">
        <f t="shared" si="8"/>
        <v>0</v>
      </c>
    </row>
    <row r="560" spans="2:18">
      <c r="B560" s="201" t="s">
        <v>1239</v>
      </c>
      <c r="C560" s="210" t="s">
        <v>866</v>
      </c>
      <c r="D560" s="254" t="s">
        <v>916</v>
      </c>
      <c r="E560" s="254" t="s">
        <v>175</v>
      </c>
      <c r="F560" s="210" t="s">
        <v>176</v>
      </c>
      <c r="G560" s="210" t="s">
        <v>877</v>
      </c>
      <c r="H560" s="194">
        <v>17000</v>
      </c>
      <c r="I560" s="274" t="s">
        <v>878</v>
      </c>
      <c r="J560" s="4" t="s">
        <v>918</v>
      </c>
      <c r="K560" s="207">
        <v>44077</v>
      </c>
      <c r="L560" s="207">
        <v>44107</v>
      </c>
      <c r="M560" s="4" t="s">
        <v>980</v>
      </c>
      <c r="N560" s="210" t="s">
        <v>418</v>
      </c>
      <c r="O560" s="208"/>
      <c r="P560" s="4" t="s">
        <v>1505</v>
      </c>
      <c r="Q560" s="209">
        <v>17000</v>
      </c>
      <c r="R560" s="209">
        <f t="shared" si="8"/>
        <v>0</v>
      </c>
    </row>
    <row r="561" spans="2:18" ht="25.5">
      <c r="B561" s="201" t="s">
        <v>1240</v>
      </c>
      <c r="C561" s="210" t="s">
        <v>866</v>
      </c>
      <c r="D561" s="254" t="s">
        <v>916</v>
      </c>
      <c r="E561" s="254" t="s">
        <v>370</v>
      </c>
      <c r="F561" s="210" t="s">
        <v>371</v>
      </c>
      <c r="G561" s="210" t="s">
        <v>877</v>
      </c>
      <c r="H561" s="194">
        <v>1000</v>
      </c>
      <c r="I561" s="274" t="s">
        <v>878</v>
      </c>
      <c r="J561" s="4" t="s">
        <v>918</v>
      </c>
      <c r="K561" s="210" t="s">
        <v>416</v>
      </c>
      <c r="L561" s="210" t="s">
        <v>416</v>
      </c>
      <c r="M561" s="4" t="s">
        <v>980</v>
      </c>
      <c r="N561" s="210" t="s">
        <v>416</v>
      </c>
      <c r="O561" s="208"/>
      <c r="P561" s="4" t="s">
        <v>1737</v>
      </c>
      <c r="Q561" s="209">
        <v>1000</v>
      </c>
      <c r="R561" s="209">
        <f t="shared" si="8"/>
        <v>0</v>
      </c>
    </row>
    <row r="562" spans="2:18" ht="25.5">
      <c r="B562" s="201" t="s">
        <v>1241</v>
      </c>
      <c r="C562" s="210" t="s">
        <v>866</v>
      </c>
      <c r="D562" s="254" t="s">
        <v>916</v>
      </c>
      <c r="E562" s="254" t="s">
        <v>384</v>
      </c>
      <c r="F562" s="210" t="s">
        <v>385</v>
      </c>
      <c r="G562" s="210" t="s">
        <v>877</v>
      </c>
      <c r="H562" s="194">
        <v>700</v>
      </c>
      <c r="I562" s="274" t="s">
        <v>878</v>
      </c>
      <c r="J562" s="4" t="s">
        <v>918</v>
      </c>
      <c r="K562" s="210" t="s">
        <v>416</v>
      </c>
      <c r="L562" s="210" t="s">
        <v>416</v>
      </c>
      <c r="M562" s="4" t="s">
        <v>980</v>
      </c>
      <c r="N562" s="210" t="s">
        <v>416</v>
      </c>
      <c r="O562" s="208" t="s">
        <v>455</v>
      </c>
      <c r="P562" s="4" t="s">
        <v>1737</v>
      </c>
      <c r="Q562" s="209">
        <v>700</v>
      </c>
      <c r="R562" s="209">
        <f t="shared" si="8"/>
        <v>0</v>
      </c>
    </row>
    <row r="563" spans="2:18" ht="25.5">
      <c r="B563" s="201" t="s">
        <v>1242</v>
      </c>
      <c r="C563" s="210" t="s">
        <v>866</v>
      </c>
      <c r="D563" s="254" t="s">
        <v>916</v>
      </c>
      <c r="E563" s="254" t="s">
        <v>313</v>
      </c>
      <c r="F563" s="210" t="s">
        <v>314</v>
      </c>
      <c r="G563" s="210" t="s">
        <v>877</v>
      </c>
      <c r="H563" s="194">
        <v>4437.42</v>
      </c>
      <c r="I563" s="274" t="s">
        <v>878</v>
      </c>
      <c r="J563" s="4" t="s">
        <v>918</v>
      </c>
      <c r="K563" s="210" t="s">
        <v>416</v>
      </c>
      <c r="L563" s="210" t="s">
        <v>416</v>
      </c>
      <c r="M563" s="4" t="s">
        <v>980</v>
      </c>
      <c r="N563" s="210" t="s">
        <v>416</v>
      </c>
      <c r="O563" s="208" t="s">
        <v>455</v>
      </c>
      <c r="P563" s="4" t="s">
        <v>1505</v>
      </c>
      <c r="Q563" s="209">
        <v>3506.89</v>
      </c>
      <c r="R563" s="209">
        <f t="shared" si="8"/>
        <v>930.5300000000002</v>
      </c>
    </row>
    <row r="564" spans="2:18" ht="38.25">
      <c r="B564" s="201" t="s">
        <v>1243</v>
      </c>
      <c r="C564" s="210" t="s">
        <v>866</v>
      </c>
      <c r="D564" s="254" t="s">
        <v>916</v>
      </c>
      <c r="E564" s="254" t="s">
        <v>114</v>
      </c>
      <c r="F564" s="210" t="s">
        <v>115</v>
      </c>
      <c r="G564" s="210" t="s">
        <v>877</v>
      </c>
      <c r="H564" s="194">
        <v>18888.64</v>
      </c>
      <c r="I564" s="274" t="s">
        <v>878</v>
      </c>
      <c r="J564" s="4" t="s">
        <v>918</v>
      </c>
      <c r="K564" s="207">
        <v>43895</v>
      </c>
      <c r="L564" s="207">
        <v>43925</v>
      </c>
      <c r="M564" s="4" t="s">
        <v>980</v>
      </c>
      <c r="N564" s="210" t="s">
        <v>419</v>
      </c>
      <c r="O564" s="208"/>
      <c r="P564" s="4" t="s">
        <v>1505</v>
      </c>
      <c r="Q564" s="209">
        <v>11575</v>
      </c>
      <c r="R564" s="209">
        <f t="shared" si="8"/>
        <v>7313.6399999999994</v>
      </c>
    </row>
    <row r="565" spans="2:18" ht="25.5">
      <c r="B565" s="201" t="s">
        <v>1244</v>
      </c>
      <c r="C565" s="210" t="s">
        <v>866</v>
      </c>
      <c r="D565" s="254" t="s">
        <v>916</v>
      </c>
      <c r="E565" s="254" t="s">
        <v>372</v>
      </c>
      <c r="F565" s="210" t="s">
        <v>373</v>
      </c>
      <c r="G565" s="210" t="s">
        <v>877</v>
      </c>
      <c r="H565" s="194">
        <v>1000</v>
      </c>
      <c r="I565" s="274" t="s">
        <v>878</v>
      </c>
      <c r="J565" s="4" t="s">
        <v>918</v>
      </c>
      <c r="K565" s="210" t="s">
        <v>416</v>
      </c>
      <c r="L565" s="210" t="s">
        <v>416</v>
      </c>
      <c r="M565" s="4" t="s">
        <v>980</v>
      </c>
      <c r="N565" s="210" t="s">
        <v>416</v>
      </c>
      <c r="O565" s="208"/>
      <c r="P565" s="4" t="s">
        <v>1505</v>
      </c>
      <c r="Q565" s="209">
        <v>29.83</v>
      </c>
      <c r="R565" s="209">
        <f t="shared" si="8"/>
        <v>970.17</v>
      </c>
    </row>
    <row r="566" spans="2:18" ht="25.5">
      <c r="B566" s="201" t="s">
        <v>1245</v>
      </c>
      <c r="C566" s="4" t="s">
        <v>866</v>
      </c>
      <c r="D566" s="4" t="s">
        <v>1117</v>
      </c>
      <c r="E566" s="1" t="s">
        <v>1126</v>
      </c>
      <c r="F566" s="4" t="s">
        <v>1127</v>
      </c>
      <c r="G566" s="4" t="s">
        <v>877</v>
      </c>
      <c r="H566" s="205">
        <v>9000</v>
      </c>
      <c r="I566" s="223" t="s">
        <v>878</v>
      </c>
      <c r="J566" s="4" t="s">
        <v>918</v>
      </c>
      <c r="K566" s="4" t="s">
        <v>1144</v>
      </c>
      <c r="L566" s="4" t="s">
        <v>1144</v>
      </c>
      <c r="M566" s="4" t="s">
        <v>980</v>
      </c>
      <c r="N566" s="4" t="s">
        <v>1146</v>
      </c>
      <c r="O566" s="198"/>
      <c r="P566" s="4" t="s">
        <v>1505</v>
      </c>
      <c r="Q566" s="209">
        <v>9000</v>
      </c>
      <c r="R566" s="209">
        <f t="shared" si="8"/>
        <v>0</v>
      </c>
    </row>
    <row r="567" spans="2:18">
      <c r="B567" s="201" t="s">
        <v>1246</v>
      </c>
      <c r="C567" s="210" t="s">
        <v>866</v>
      </c>
      <c r="D567" s="254" t="s">
        <v>916</v>
      </c>
      <c r="E567" s="254" t="s">
        <v>79</v>
      </c>
      <c r="F567" s="210" t="s">
        <v>80</v>
      </c>
      <c r="G567" s="210" t="s">
        <v>877</v>
      </c>
      <c r="H567" s="194">
        <v>50000</v>
      </c>
      <c r="I567" s="274" t="s">
        <v>878</v>
      </c>
      <c r="J567" s="4" t="s">
        <v>918</v>
      </c>
      <c r="K567" s="207">
        <v>44135</v>
      </c>
      <c r="L567" s="207">
        <v>44165</v>
      </c>
      <c r="M567" s="4" t="s">
        <v>980</v>
      </c>
      <c r="N567" s="210" t="s">
        <v>418</v>
      </c>
      <c r="O567" s="208"/>
      <c r="P567" s="4" t="s">
        <v>1505</v>
      </c>
      <c r="Q567" s="209">
        <v>48380</v>
      </c>
      <c r="R567" s="209">
        <f t="shared" si="8"/>
        <v>1620</v>
      </c>
    </row>
    <row r="568" spans="2:18">
      <c r="B568" s="201" t="s">
        <v>1247</v>
      </c>
      <c r="C568" s="210" t="s">
        <v>866</v>
      </c>
      <c r="D568" s="254" t="s">
        <v>916</v>
      </c>
      <c r="E568" s="254" t="s">
        <v>280</v>
      </c>
      <c r="F568" s="210" t="s">
        <v>281</v>
      </c>
      <c r="G568" s="210" t="s">
        <v>877</v>
      </c>
      <c r="H568" s="194">
        <v>5000</v>
      </c>
      <c r="I568" s="274" t="s">
        <v>878</v>
      </c>
      <c r="J568" s="4" t="s">
        <v>918</v>
      </c>
      <c r="K568" s="207">
        <v>44028</v>
      </c>
      <c r="L568" s="207">
        <v>44058</v>
      </c>
      <c r="M568" s="4" t="s">
        <v>980</v>
      </c>
      <c r="N568" s="210" t="s">
        <v>429</v>
      </c>
      <c r="O568" s="208"/>
      <c r="P568" s="4" t="s">
        <v>1505</v>
      </c>
      <c r="Q568" s="209">
        <v>5000</v>
      </c>
      <c r="R568" s="209">
        <f t="shared" si="8"/>
        <v>0</v>
      </c>
    </row>
    <row r="569" spans="2:18">
      <c r="B569" s="201" t="s">
        <v>1248</v>
      </c>
      <c r="C569" s="4" t="s">
        <v>866</v>
      </c>
      <c r="D569" s="3" t="s">
        <v>1019</v>
      </c>
      <c r="E569" s="3" t="s">
        <v>1020</v>
      </c>
      <c r="F569" s="4" t="s">
        <v>1027</v>
      </c>
      <c r="G569" s="210" t="s">
        <v>877</v>
      </c>
      <c r="H569" s="205">
        <v>69000</v>
      </c>
      <c r="I569" s="4" t="s">
        <v>878</v>
      </c>
      <c r="J569" s="4" t="s">
        <v>918</v>
      </c>
      <c r="K569" s="4" t="s">
        <v>1034</v>
      </c>
      <c r="L569" s="4" t="s">
        <v>1034</v>
      </c>
      <c r="M569" s="4" t="s">
        <v>980</v>
      </c>
      <c r="N569" s="4" t="s">
        <v>1035</v>
      </c>
      <c r="O569" s="198"/>
      <c r="P569" s="4" t="s">
        <v>1505</v>
      </c>
      <c r="Q569" s="209">
        <v>69000</v>
      </c>
      <c r="R569" s="209">
        <f t="shared" si="8"/>
        <v>0</v>
      </c>
    </row>
    <row r="570" spans="2:18" ht="25.5">
      <c r="B570" s="201" t="s">
        <v>1249</v>
      </c>
      <c r="C570" s="210" t="s">
        <v>866</v>
      </c>
      <c r="D570" s="254" t="s">
        <v>916</v>
      </c>
      <c r="E570" s="254" t="s">
        <v>374</v>
      </c>
      <c r="F570" s="210" t="s">
        <v>375</v>
      </c>
      <c r="G570" s="210" t="s">
        <v>877</v>
      </c>
      <c r="H570" s="194">
        <v>1000</v>
      </c>
      <c r="I570" s="274" t="s">
        <v>878</v>
      </c>
      <c r="J570" s="4" t="s">
        <v>918</v>
      </c>
      <c r="K570" s="210" t="s">
        <v>416</v>
      </c>
      <c r="L570" s="210" t="s">
        <v>416</v>
      </c>
      <c r="M570" s="4" t="s">
        <v>980</v>
      </c>
      <c r="N570" s="210" t="s">
        <v>416</v>
      </c>
      <c r="O570" s="208"/>
      <c r="P570" s="4" t="s">
        <v>1505</v>
      </c>
      <c r="Q570" s="209">
        <v>1000</v>
      </c>
      <c r="R570" s="209">
        <f t="shared" si="8"/>
        <v>0</v>
      </c>
    </row>
    <row r="571" spans="2:18" ht="25.5">
      <c r="B571" s="201" t="s">
        <v>1250</v>
      </c>
      <c r="C571" s="210" t="s">
        <v>866</v>
      </c>
      <c r="D571" s="254" t="s">
        <v>916</v>
      </c>
      <c r="E571" s="254" t="s">
        <v>376</v>
      </c>
      <c r="F571" s="210" t="s">
        <v>377</v>
      </c>
      <c r="G571" s="210" t="s">
        <v>877</v>
      </c>
      <c r="H571" s="194">
        <v>2533</v>
      </c>
      <c r="I571" s="274" t="s">
        <v>878</v>
      </c>
      <c r="J571" s="4" t="s">
        <v>918</v>
      </c>
      <c r="K571" s="210" t="s">
        <v>416</v>
      </c>
      <c r="L571" s="210" t="s">
        <v>416</v>
      </c>
      <c r="M571" s="4" t="s">
        <v>980</v>
      </c>
      <c r="N571" s="210" t="s">
        <v>416</v>
      </c>
      <c r="O571" s="208"/>
      <c r="P571" s="4" t="s">
        <v>1505</v>
      </c>
      <c r="Q571" s="209">
        <v>1929.92</v>
      </c>
      <c r="R571" s="209">
        <f t="shared" ref="R571:R634" si="9">H571-Q571</f>
        <v>603.07999999999993</v>
      </c>
    </row>
    <row r="572" spans="2:18" ht="25.5">
      <c r="B572" s="201" t="s">
        <v>1251</v>
      </c>
      <c r="C572" s="210" t="s">
        <v>866</v>
      </c>
      <c r="D572" s="254" t="s">
        <v>916</v>
      </c>
      <c r="E572" s="254" t="s">
        <v>315</v>
      </c>
      <c r="F572" s="210" t="s">
        <v>316</v>
      </c>
      <c r="G572" s="210" t="s">
        <v>877</v>
      </c>
      <c r="H572" s="194">
        <v>3000</v>
      </c>
      <c r="I572" s="274" t="s">
        <v>878</v>
      </c>
      <c r="J572" s="4" t="s">
        <v>918</v>
      </c>
      <c r="K572" s="210" t="s">
        <v>416</v>
      </c>
      <c r="L572" s="210" t="s">
        <v>416</v>
      </c>
      <c r="M572" s="4" t="s">
        <v>980</v>
      </c>
      <c r="N572" s="210" t="s">
        <v>416</v>
      </c>
      <c r="O572" s="208"/>
      <c r="P572" s="4" t="s">
        <v>1505</v>
      </c>
      <c r="Q572" s="209">
        <v>3000</v>
      </c>
      <c r="R572" s="209">
        <f t="shared" si="9"/>
        <v>0</v>
      </c>
    </row>
    <row r="573" spans="2:18" ht="25.5">
      <c r="B573" s="201" t="s">
        <v>1252</v>
      </c>
      <c r="C573" s="210" t="s">
        <v>866</v>
      </c>
      <c r="D573" s="254" t="s">
        <v>916</v>
      </c>
      <c r="E573" s="254" t="s">
        <v>212</v>
      </c>
      <c r="F573" s="210" t="s">
        <v>213</v>
      </c>
      <c r="G573" s="210" t="s">
        <v>877</v>
      </c>
      <c r="H573" s="194">
        <v>10000</v>
      </c>
      <c r="I573" s="274" t="s">
        <v>878</v>
      </c>
      <c r="J573" s="4" t="s">
        <v>918</v>
      </c>
      <c r="K573" s="207">
        <v>43895</v>
      </c>
      <c r="L573" s="207">
        <v>43925</v>
      </c>
      <c r="M573" s="4" t="s">
        <v>980</v>
      </c>
      <c r="N573" s="210" t="s">
        <v>419</v>
      </c>
      <c r="O573" s="208"/>
      <c r="P573" s="4" t="s">
        <v>1501</v>
      </c>
      <c r="Q573" s="209">
        <v>2510</v>
      </c>
      <c r="R573" s="209">
        <f t="shared" si="9"/>
        <v>7490</v>
      </c>
    </row>
    <row r="574" spans="2:18">
      <c r="B574" s="201" t="s">
        <v>1253</v>
      </c>
      <c r="C574" s="4" t="s">
        <v>866</v>
      </c>
      <c r="D574" s="3" t="s">
        <v>1019</v>
      </c>
      <c r="E574" s="3" t="s">
        <v>1021</v>
      </c>
      <c r="F574" s="4" t="s">
        <v>1028</v>
      </c>
      <c r="G574" s="210" t="s">
        <v>877</v>
      </c>
      <c r="H574" s="205">
        <v>30000</v>
      </c>
      <c r="I574" s="4" t="s">
        <v>878</v>
      </c>
      <c r="J574" s="4" t="s">
        <v>918</v>
      </c>
      <c r="K574" s="4" t="s">
        <v>1034</v>
      </c>
      <c r="L574" s="4" t="s">
        <v>1034</v>
      </c>
      <c r="M574" s="4" t="s">
        <v>980</v>
      </c>
      <c r="N574" s="4" t="s">
        <v>1035</v>
      </c>
      <c r="O574" s="198"/>
      <c r="P574" s="4" t="s">
        <v>1501</v>
      </c>
      <c r="Q574" s="209">
        <v>30000</v>
      </c>
      <c r="R574" s="209">
        <f t="shared" si="9"/>
        <v>0</v>
      </c>
    </row>
    <row r="575" spans="2:18" ht="25.5">
      <c r="B575" s="201" t="s">
        <v>1254</v>
      </c>
      <c r="C575" s="210" t="s">
        <v>866</v>
      </c>
      <c r="D575" s="254" t="s">
        <v>916</v>
      </c>
      <c r="E575" s="254" t="s">
        <v>317</v>
      </c>
      <c r="F575" s="210" t="s">
        <v>318</v>
      </c>
      <c r="G575" s="210" t="s">
        <v>877</v>
      </c>
      <c r="H575" s="194">
        <v>3000</v>
      </c>
      <c r="I575" s="274" t="s">
        <v>878</v>
      </c>
      <c r="J575" s="4" t="s">
        <v>918</v>
      </c>
      <c r="K575" s="210" t="s">
        <v>416</v>
      </c>
      <c r="L575" s="210" t="s">
        <v>416</v>
      </c>
      <c r="M575" s="4" t="s">
        <v>980</v>
      </c>
      <c r="N575" s="210" t="s">
        <v>416</v>
      </c>
      <c r="O575" s="208"/>
      <c r="P575" s="4" t="s">
        <v>1501</v>
      </c>
      <c r="Q575" s="209">
        <v>319.33</v>
      </c>
      <c r="R575" s="209">
        <f t="shared" si="9"/>
        <v>2680.67</v>
      </c>
    </row>
    <row r="576" spans="2:18">
      <c r="B576" s="201" t="s">
        <v>1255</v>
      </c>
      <c r="C576" s="210" t="s">
        <v>866</v>
      </c>
      <c r="D576" s="254" t="s">
        <v>916</v>
      </c>
      <c r="E576" s="254" t="s">
        <v>105</v>
      </c>
      <c r="F576" s="210" t="s">
        <v>106</v>
      </c>
      <c r="G576" s="210" t="s">
        <v>877</v>
      </c>
      <c r="H576" s="194">
        <v>42000</v>
      </c>
      <c r="I576" s="274" t="s">
        <v>878</v>
      </c>
      <c r="J576" s="4" t="s">
        <v>918</v>
      </c>
      <c r="K576" s="207">
        <v>43960</v>
      </c>
      <c r="L576" s="207">
        <v>43990</v>
      </c>
      <c r="M576" s="4" t="s">
        <v>980</v>
      </c>
      <c r="N576" s="210" t="s">
        <v>418</v>
      </c>
      <c r="O576" s="208" t="s">
        <v>459</v>
      </c>
      <c r="P576" s="4" t="s">
        <v>1501</v>
      </c>
      <c r="Q576" s="209">
        <v>15824.24</v>
      </c>
      <c r="R576" s="209">
        <f t="shared" si="9"/>
        <v>26175.760000000002</v>
      </c>
    </row>
    <row r="577" spans="2:18" ht="25.5">
      <c r="B577" s="201" t="s">
        <v>1256</v>
      </c>
      <c r="C577" s="210" t="s">
        <v>866</v>
      </c>
      <c r="D577" s="254" t="s">
        <v>916</v>
      </c>
      <c r="E577" s="254" t="s">
        <v>250</v>
      </c>
      <c r="F577" s="210" t="s">
        <v>251</v>
      </c>
      <c r="G577" s="210" t="s">
        <v>877</v>
      </c>
      <c r="H577" s="194">
        <v>7500</v>
      </c>
      <c r="I577" s="274" t="s">
        <v>878</v>
      </c>
      <c r="J577" s="4" t="s">
        <v>918</v>
      </c>
      <c r="K577" s="210" t="s">
        <v>1144</v>
      </c>
      <c r="L577" s="210" t="s">
        <v>1144</v>
      </c>
      <c r="M577" s="4" t="s">
        <v>980</v>
      </c>
      <c r="N577" s="210" t="s">
        <v>1144</v>
      </c>
      <c r="O577" s="208" t="s">
        <v>459</v>
      </c>
      <c r="P577" s="4" t="s">
        <v>1501</v>
      </c>
      <c r="Q577" s="209">
        <v>1343.7</v>
      </c>
      <c r="R577" s="209">
        <f t="shared" si="9"/>
        <v>6156.3</v>
      </c>
    </row>
    <row r="578" spans="2:18">
      <c r="B578" s="201" t="s">
        <v>1257</v>
      </c>
      <c r="C578" s="4" t="s">
        <v>866</v>
      </c>
      <c r="D578" s="4" t="s">
        <v>511</v>
      </c>
      <c r="E578" s="211" t="s">
        <v>464</v>
      </c>
      <c r="F578" s="4" t="s">
        <v>513</v>
      </c>
      <c r="G578" s="4" t="s">
        <v>514</v>
      </c>
      <c r="H578" s="205">
        <v>5000</v>
      </c>
      <c r="I578" s="223" t="s">
        <v>878</v>
      </c>
      <c r="J578" s="4" t="s">
        <v>918</v>
      </c>
      <c r="K578" s="207">
        <v>43939</v>
      </c>
      <c r="L578" s="207">
        <v>43969</v>
      </c>
      <c r="M578" s="4" t="s">
        <v>980</v>
      </c>
      <c r="N578" s="212" t="s">
        <v>896</v>
      </c>
      <c r="O578" s="198"/>
      <c r="P578" s="4" t="s">
        <v>1737</v>
      </c>
      <c r="Q578" s="209">
        <v>5000</v>
      </c>
      <c r="R578" s="209">
        <f t="shared" si="9"/>
        <v>0</v>
      </c>
    </row>
    <row r="579" spans="2:18" ht="25.5">
      <c r="B579" s="201" t="s">
        <v>1258</v>
      </c>
      <c r="C579" s="4" t="s">
        <v>866</v>
      </c>
      <c r="D579" s="3" t="s">
        <v>1019</v>
      </c>
      <c r="E579" s="3" t="s">
        <v>1023</v>
      </c>
      <c r="F579" s="4" t="s">
        <v>1030</v>
      </c>
      <c r="G579" s="210" t="s">
        <v>877</v>
      </c>
      <c r="H579" s="205">
        <v>65000</v>
      </c>
      <c r="I579" s="4" t="s">
        <v>878</v>
      </c>
      <c r="J579" s="4" t="s">
        <v>918</v>
      </c>
      <c r="K579" s="4" t="s">
        <v>1034</v>
      </c>
      <c r="L579" s="4" t="s">
        <v>1034</v>
      </c>
      <c r="M579" s="4" t="s">
        <v>980</v>
      </c>
      <c r="N579" s="4" t="s">
        <v>1035</v>
      </c>
      <c r="O579" s="198"/>
      <c r="P579" s="4" t="s">
        <v>1737</v>
      </c>
      <c r="Q579" s="209">
        <v>65000</v>
      </c>
      <c r="R579" s="209">
        <f t="shared" si="9"/>
        <v>0</v>
      </c>
    </row>
    <row r="580" spans="2:18" ht="25.5">
      <c r="B580" s="201" t="s">
        <v>1259</v>
      </c>
      <c r="C580" s="210" t="s">
        <v>866</v>
      </c>
      <c r="D580" s="254" t="s">
        <v>916</v>
      </c>
      <c r="E580" s="254" t="s">
        <v>214</v>
      </c>
      <c r="F580" s="210" t="s">
        <v>215</v>
      </c>
      <c r="G580" s="210" t="s">
        <v>877</v>
      </c>
      <c r="H580" s="194">
        <v>10000</v>
      </c>
      <c r="I580" s="274" t="s">
        <v>878</v>
      </c>
      <c r="J580" s="4" t="s">
        <v>918</v>
      </c>
      <c r="K580" s="210" t="s">
        <v>416</v>
      </c>
      <c r="L580" s="210" t="s">
        <v>416</v>
      </c>
      <c r="M580" s="4" t="s">
        <v>980</v>
      </c>
      <c r="N580" s="210" t="s">
        <v>416</v>
      </c>
      <c r="O580" s="208"/>
      <c r="P580" s="4" t="s">
        <v>1501</v>
      </c>
      <c r="Q580" s="209">
        <v>10000</v>
      </c>
      <c r="R580" s="209">
        <f t="shared" si="9"/>
        <v>0</v>
      </c>
    </row>
    <row r="581" spans="2:18">
      <c r="B581" s="201" t="s">
        <v>1260</v>
      </c>
      <c r="C581" s="4" t="s">
        <v>866</v>
      </c>
      <c r="D581" s="4" t="s">
        <v>511</v>
      </c>
      <c r="E581" s="1" t="s">
        <v>466</v>
      </c>
      <c r="F581" s="4" t="s">
        <v>517</v>
      </c>
      <c r="G581" s="4" t="s">
        <v>1104</v>
      </c>
      <c r="H581" s="205">
        <v>10000</v>
      </c>
      <c r="I581" s="223" t="s">
        <v>878</v>
      </c>
      <c r="J581" s="4" t="s">
        <v>918</v>
      </c>
      <c r="K581" s="207">
        <v>43953</v>
      </c>
      <c r="L581" s="207">
        <v>43983</v>
      </c>
      <c r="M581" s="4" t="s">
        <v>980</v>
      </c>
      <c r="N581" s="218" t="s">
        <v>557</v>
      </c>
      <c r="O581" s="198"/>
      <c r="P581" s="4" t="s">
        <v>1501</v>
      </c>
      <c r="Q581" s="209">
        <v>10000</v>
      </c>
      <c r="R581" s="209">
        <f t="shared" si="9"/>
        <v>0</v>
      </c>
    </row>
    <row r="582" spans="2:18">
      <c r="B582" s="201" t="s">
        <v>1261</v>
      </c>
      <c r="C582" s="4" t="s">
        <v>866</v>
      </c>
      <c r="D582" s="4" t="s">
        <v>511</v>
      </c>
      <c r="E582" s="1" t="s">
        <v>467</v>
      </c>
      <c r="F582" s="4" t="s">
        <v>518</v>
      </c>
      <c r="G582" s="212" t="s">
        <v>1102</v>
      </c>
      <c r="H582" s="205">
        <v>5000</v>
      </c>
      <c r="I582" s="223" t="s">
        <v>878</v>
      </c>
      <c r="J582" s="4" t="s">
        <v>918</v>
      </c>
      <c r="K582" s="207">
        <v>43946</v>
      </c>
      <c r="L582" s="207">
        <v>43976</v>
      </c>
      <c r="M582" s="4" t="s">
        <v>980</v>
      </c>
      <c r="N582" s="4" t="s">
        <v>944</v>
      </c>
      <c r="O582" s="198"/>
      <c r="P582" s="4" t="s">
        <v>1501</v>
      </c>
      <c r="Q582" s="209">
        <v>5000</v>
      </c>
      <c r="R582" s="209">
        <f t="shared" si="9"/>
        <v>0</v>
      </c>
    </row>
    <row r="583" spans="2:18" ht="25.5">
      <c r="B583" s="201" t="s">
        <v>1262</v>
      </c>
      <c r="C583" s="4" t="s">
        <v>866</v>
      </c>
      <c r="D583" s="4" t="s">
        <v>511</v>
      </c>
      <c r="E583" s="1" t="s">
        <v>470</v>
      </c>
      <c r="F583" s="212" t="s">
        <v>521</v>
      </c>
      <c r="G583" s="212" t="s">
        <v>1102</v>
      </c>
      <c r="H583" s="205">
        <v>50000</v>
      </c>
      <c r="I583" s="223" t="s">
        <v>878</v>
      </c>
      <c r="J583" s="4" t="s">
        <v>918</v>
      </c>
      <c r="K583" s="207">
        <v>43946</v>
      </c>
      <c r="L583" s="207">
        <v>43976</v>
      </c>
      <c r="M583" s="4" t="s">
        <v>980</v>
      </c>
      <c r="N583" s="4" t="s">
        <v>944</v>
      </c>
      <c r="O583" s="198"/>
      <c r="P583" s="4" t="s">
        <v>1504</v>
      </c>
      <c r="Q583" s="209">
        <v>50000</v>
      </c>
      <c r="R583" s="209">
        <f t="shared" si="9"/>
        <v>0</v>
      </c>
    </row>
    <row r="584" spans="2:18">
      <c r="B584" s="201" t="s">
        <v>1263</v>
      </c>
      <c r="C584" s="210" t="s">
        <v>866</v>
      </c>
      <c r="D584" s="254" t="s">
        <v>916</v>
      </c>
      <c r="E584" s="254" t="s">
        <v>267</v>
      </c>
      <c r="F584" s="210" t="s">
        <v>268</v>
      </c>
      <c r="G584" s="210" t="s">
        <v>877</v>
      </c>
      <c r="H584" s="194">
        <v>6500</v>
      </c>
      <c r="I584" s="274" t="s">
        <v>878</v>
      </c>
      <c r="J584" s="4" t="s">
        <v>918</v>
      </c>
      <c r="K584" s="207">
        <v>44055</v>
      </c>
      <c r="L584" s="207">
        <v>44085</v>
      </c>
      <c r="M584" s="4" t="s">
        <v>980</v>
      </c>
      <c r="N584" s="210" t="s">
        <v>420</v>
      </c>
      <c r="O584" s="208"/>
      <c r="P584" s="4" t="s">
        <v>1504</v>
      </c>
      <c r="Q584" s="209">
        <v>3936</v>
      </c>
      <c r="R584" s="209">
        <f t="shared" si="9"/>
        <v>2564</v>
      </c>
    </row>
    <row r="585" spans="2:18">
      <c r="B585" s="201" t="s">
        <v>1264</v>
      </c>
      <c r="C585" s="4" t="s">
        <v>866</v>
      </c>
      <c r="D585" s="4" t="s">
        <v>511</v>
      </c>
      <c r="E585" s="211" t="s">
        <v>471</v>
      </c>
      <c r="F585" s="193" t="s">
        <v>522</v>
      </c>
      <c r="G585" s="4" t="s">
        <v>514</v>
      </c>
      <c r="H585" s="205">
        <v>50000</v>
      </c>
      <c r="I585" s="273" t="s">
        <v>878</v>
      </c>
      <c r="J585" s="4" t="s">
        <v>918</v>
      </c>
      <c r="K585" s="207">
        <v>43939</v>
      </c>
      <c r="L585" s="207">
        <v>43969</v>
      </c>
      <c r="M585" s="4" t="s">
        <v>980</v>
      </c>
      <c r="N585" s="212" t="s">
        <v>896</v>
      </c>
      <c r="O585" s="198" t="s">
        <v>680</v>
      </c>
      <c r="P585" s="4" t="s">
        <v>1176</v>
      </c>
      <c r="Q585" s="209">
        <v>50000</v>
      </c>
      <c r="R585" s="209">
        <f t="shared" si="9"/>
        <v>0</v>
      </c>
    </row>
    <row r="586" spans="2:18">
      <c r="B586" s="201" t="s">
        <v>1265</v>
      </c>
      <c r="C586" s="210" t="s">
        <v>866</v>
      </c>
      <c r="D586" s="254" t="s">
        <v>916</v>
      </c>
      <c r="E586" s="254" t="s">
        <v>163</v>
      </c>
      <c r="F586" s="210" t="s">
        <v>164</v>
      </c>
      <c r="G586" s="210" t="s">
        <v>877</v>
      </c>
      <c r="H586" s="194">
        <v>20000</v>
      </c>
      <c r="I586" s="274" t="s">
        <v>878</v>
      </c>
      <c r="J586" s="4" t="s">
        <v>918</v>
      </c>
      <c r="K586" s="207">
        <v>43929</v>
      </c>
      <c r="L586" s="207">
        <v>43959</v>
      </c>
      <c r="M586" s="4" t="s">
        <v>980</v>
      </c>
      <c r="N586" s="210" t="s">
        <v>422</v>
      </c>
      <c r="O586" s="208"/>
      <c r="P586" s="4" t="s">
        <v>1504</v>
      </c>
      <c r="Q586" s="209">
        <v>8899.7900000000009</v>
      </c>
      <c r="R586" s="209">
        <f t="shared" si="9"/>
        <v>11100.21</v>
      </c>
    </row>
    <row r="587" spans="2:18" ht="25.5">
      <c r="B587" s="201" t="s">
        <v>1266</v>
      </c>
      <c r="C587" s="210" t="s">
        <v>866</v>
      </c>
      <c r="D587" s="254" t="s">
        <v>916</v>
      </c>
      <c r="E587" s="254" t="s">
        <v>216</v>
      </c>
      <c r="F587" s="210" t="s">
        <v>217</v>
      </c>
      <c r="G587" s="210" t="s">
        <v>877</v>
      </c>
      <c r="H587" s="194">
        <v>10000</v>
      </c>
      <c r="I587" s="274" t="s">
        <v>878</v>
      </c>
      <c r="J587" s="4" t="s">
        <v>918</v>
      </c>
      <c r="K587" s="207">
        <v>43936</v>
      </c>
      <c r="L587" s="207">
        <v>43966</v>
      </c>
      <c r="M587" s="4" t="s">
        <v>980</v>
      </c>
      <c r="N587" s="210" t="s">
        <v>419</v>
      </c>
      <c r="O587" s="208" t="s">
        <v>451</v>
      </c>
      <c r="P587" s="4" t="s">
        <v>1504</v>
      </c>
      <c r="Q587" s="209">
        <v>10000</v>
      </c>
      <c r="R587" s="209">
        <f t="shared" si="9"/>
        <v>0</v>
      </c>
    </row>
    <row r="588" spans="2:18">
      <c r="B588" s="201" t="s">
        <v>1267</v>
      </c>
      <c r="C588" s="210" t="s">
        <v>866</v>
      </c>
      <c r="D588" s="254" t="s">
        <v>916</v>
      </c>
      <c r="E588" s="254" t="s">
        <v>277</v>
      </c>
      <c r="F588" s="210" t="s">
        <v>278</v>
      </c>
      <c r="G588" s="210" t="s">
        <v>877</v>
      </c>
      <c r="H588" s="194">
        <v>5814</v>
      </c>
      <c r="I588" s="274" t="s">
        <v>878</v>
      </c>
      <c r="J588" s="4" t="s">
        <v>918</v>
      </c>
      <c r="K588" s="207">
        <v>43924</v>
      </c>
      <c r="L588" s="207">
        <v>43954</v>
      </c>
      <c r="M588" s="4" t="s">
        <v>980</v>
      </c>
      <c r="N588" s="210" t="s">
        <v>419</v>
      </c>
      <c r="O588" s="208" t="s">
        <v>451</v>
      </c>
      <c r="P588" s="4" t="s">
        <v>1504</v>
      </c>
      <c r="Q588" s="209">
        <v>38.64</v>
      </c>
      <c r="R588" s="209">
        <f t="shared" si="9"/>
        <v>5775.36</v>
      </c>
    </row>
    <row r="589" spans="2:18">
      <c r="B589" s="201" t="s">
        <v>1268</v>
      </c>
      <c r="C589" s="210" t="s">
        <v>866</v>
      </c>
      <c r="D589" s="254" t="s">
        <v>916</v>
      </c>
      <c r="E589" s="254" t="s">
        <v>59</v>
      </c>
      <c r="F589" s="210" t="s">
        <v>60</v>
      </c>
      <c r="G589" s="210" t="s">
        <v>877</v>
      </c>
      <c r="H589" s="194">
        <v>70000</v>
      </c>
      <c r="I589" s="274" t="s">
        <v>878</v>
      </c>
      <c r="J589" s="4" t="s">
        <v>918</v>
      </c>
      <c r="K589" s="207">
        <v>43929</v>
      </c>
      <c r="L589" s="207">
        <v>43959</v>
      </c>
      <c r="M589" s="4" t="s">
        <v>980</v>
      </c>
      <c r="N589" s="210" t="s">
        <v>419</v>
      </c>
      <c r="O589" s="208"/>
      <c r="P589" s="4" t="s">
        <v>1504</v>
      </c>
      <c r="Q589" s="209">
        <v>4473.3100000000004</v>
      </c>
      <c r="R589" s="209">
        <f t="shared" si="9"/>
        <v>65526.69</v>
      </c>
    </row>
    <row r="590" spans="2:18">
      <c r="B590" s="201" t="s">
        <v>1269</v>
      </c>
      <c r="C590" s="210" t="s">
        <v>866</v>
      </c>
      <c r="D590" s="254" t="s">
        <v>916</v>
      </c>
      <c r="E590" s="254" t="s">
        <v>145</v>
      </c>
      <c r="F590" s="210" t="s">
        <v>146</v>
      </c>
      <c r="G590" s="210" t="s">
        <v>877</v>
      </c>
      <c r="H590" s="194">
        <v>23600.639999999999</v>
      </c>
      <c r="I590" s="274" t="s">
        <v>878</v>
      </c>
      <c r="J590" s="4" t="s">
        <v>918</v>
      </c>
      <c r="K590" s="207">
        <v>43901</v>
      </c>
      <c r="L590" s="207">
        <v>43931</v>
      </c>
      <c r="M590" s="4" t="s">
        <v>980</v>
      </c>
      <c r="N590" s="210" t="s">
        <v>419</v>
      </c>
      <c r="O590" s="208"/>
      <c r="P590" s="4" t="s">
        <v>1504</v>
      </c>
      <c r="Q590" s="209">
        <v>23600.639999999999</v>
      </c>
      <c r="R590" s="209">
        <f t="shared" si="9"/>
        <v>0</v>
      </c>
    </row>
    <row r="591" spans="2:18" ht="25.5">
      <c r="B591" s="201" t="s">
        <v>1270</v>
      </c>
      <c r="C591" s="210" t="s">
        <v>866</v>
      </c>
      <c r="D591" s="254" t="s">
        <v>916</v>
      </c>
      <c r="E591" s="254" t="s">
        <v>137</v>
      </c>
      <c r="F591" s="210" t="s">
        <v>138</v>
      </c>
      <c r="G591" s="210" t="s">
        <v>877</v>
      </c>
      <c r="H591" s="194">
        <v>27000</v>
      </c>
      <c r="I591" s="274" t="s">
        <v>878</v>
      </c>
      <c r="J591" s="4" t="s">
        <v>918</v>
      </c>
      <c r="K591" s="207">
        <v>43931</v>
      </c>
      <c r="L591" s="207">
        <v>43961</v>
      </c>
      <c r="M591" s="4" t="s">
        <v>980</v>
      </c>
      <c r="N591" s="210" t="s">
        <v>419</v>
      </c>
      <c r="O591" s="208"/>
      <c r="P591" s="4" t="s">
        <v>1504</v>
      </c>
      <c r="Q591" s="209">
        <v>27000</v>
      </c>
      <c r="R591" s="209">
        <f t="shared" si="9"/>
        <v>0</v>
      </c>
    </row>
    <row r="592" spans="2:18">
      <c r="B592" s="201" t="s">
        <v>1271</v>
      </c>
      <c r="C592" s="4" t="s">
        <v>866</v>
      </c>
      <c r="D592" s="4" t="s">
        <v>511</v>
      </c>
      <c r="E592" s="1" t="s">
        <v>474</v>
      </c>
      <c r="F592" s="4" t="s">
        <v>31</v>
      </c>
      <c r="G592" s="4" t="s">
        <v>512</v>
      </c>
      <c r="H592" s="205">
        <v>30000</v>
      </c>
      <c r="I592" s="223" t="s">
        <v>878</v>
      </c>
      <c r="J592" s="4" t="s">
        <v>918</v>
      </c>
      <c r="K592" s="207">
        <v>43831</v>
      </c>
      <c r="L592" s="207">
        <v>43861</v>
      </c>
      <c r="M592" s="4" t="s">
        <v>980</v>
      </c>
      <c r="N592" s="4" t="s">
        <v>559</v>
      </c>
      <c r="O592" s="198"/>
      <c r="P592" s="4" t="s">
        <v>1504</v>
      </c>
      <c r="Q592" s="209">
        <v>30000</v>
      </c>
      <c r="R592" s="209">
        <f t="shared" si="9"/>
        <v>0</v>
      </c>
    </row>
    <row r="593" spans="2:18">
      <c r="B593" s="201" t="s">
        <v>1272</v>
      </c>
      <c r="C593" s="4" t="s">
        <v>866</v>
      </c>
      <c r="D593" s="4" t="s">
        <v>511</v>
      </c>
      <c r="E593" s="211" t="s">
        <v>475</v>
      </c>
      <c r="F593" s="193" t="s">
        <v>525</v>
      </c>
      <c r="G593" s="4" t="s">
        <v>514</v>
      </c>
      <c r="H593" s="205">
        <v>45000</v>
      </c>
      <c r="I593" s="273" t="s">
        <v>878</v>
      </c>
      <c r="J593" s="4" t="s">
        <v>918</v>
      </c>
      <c r="K593" s="207">
        <v>43939</v>
      </c>
      <c r="L593" s="207">
        <v>43969</v>
      </c>
      <c r="M593" s="4" t="s">
        <v>980</v>
      </c>
      <c r="N593" s="212" t="s">
        <v>896</v>
      </c>
      <c r="O593" s="198" t="s">
        <v>680</v>
      </c>
      <c r="P593" s="4" t="s">
        <v>1504</v>
      </c>
      <c r="Q593" s="209">
        <v>45000</v>
      </c>
      <c r="R593" s="209">
        <f t="shared" si="9"/>
        <v>0</v>
      </c>
    </row>
    <row r="594" spans="2:18" ht="26.25" customHeight="1">
      <c r="B594" s="201" t="s">
        <v>1273</v>
      </c>
      <c r="C594" s="210" t="s">
        <v>866</v>
      </c>
      <c r="D594" s="254" t="s">
        <v>916</v>
      </c>
      <c r="E594" s="254" t="s">
        <v>99</v>
      </c>
      <c r="F594" s="210" t="s">
        <v>100</v>
      </c>
      <c r="G594" s="210" t="s">
        <v>877</v>
      </c>
      <c r="H594" s="194">
        <v>66043.19</v>
      </c>
      <c r="I594" s="274" t="s">
        <v>878</v>
      </c>
      <c r="J594" s="4" t="s">
        <v>918</v>
      </c>
      <c r="K594" s="207">
        <v>43909</v>
      </c>
      <c r="L594" s="207">
        <v>43939</v>
      </c>
      <c r="M594" s="4" t="s">
        <v>980</v>
      </c>
      <c r="N594" s="210" t="s">
        <v>419</v>
      </c>
      <c r="O594" s="208"/>
      <c r="P594" s="4" t="s">
        <v>1504</v>
      </c>
      <c r="Q594" s="209">
        <v>65770.59</v>
      </c>
      <c r="R594" s="209">
        <f t="shared" si="9"/>
        <v>272.60000000000582</v>
      </c>
    </row>
    <row r="595" spans="2:18">
      <c r="B595" s="201" t="s">
        <v>1274</v>
      </c>
      <c r="C595" s="4" t="s">
        <v>866</v>
      </c>
      <c r="D595" s="4" t="s">
        <v>511</v>
      </c>
      <c r="E595" s="1" t="s">
        <v>477</v>
      </c>
      <c r="F595" s="4" t="s">
        <v>528</v>
      </c>
      <c r="G595" s="4" t="s">
        <v>512</v>
      </c>
      <c r="H595" s="205">
        <v>120000</v>
      </c>
      <c r="I595" s="223" t="s">
        <v>878</v>
      </c>
      <c r="J595" s="4" t="s">
        <v>918</v>
      </c>
      <c r="K595" s="207">
        <v>43906</v>
      </c>
      <c r="L595" s="207">
        <v>43936</v>
      </c>
      <c r="M595" s="4" t="s">
        <v>980</v>
      </c>
      <c r="N595" s="4" t="s">
        <v>560</v>
      </c>
      <c r="O595" s="198"/>
      <c r="P595" s="4" t="s">
        <v>1504</v>
      </c>
      <c r="Q595" s="209">
        <v>120000</v>
      </c>
      <c r="R595" s="209">
        <f t="shared" si="9"/>
        <v>0</v>
      </c>
    </row>
    <row r="596" spans="2:18">
      <c r="B596" s="201" t="s">
        <v>1275</v>
      </c>
      <c r="C596" s="210" t="s">
        <v>866</v>
      </c>
      <c r="D596" s="254" t="s">
        <v>916</v>
      </c>
      <c r="E596" s="254" t="s">
        <v>259</v>
      </c>
      <c r="F596" s="210" t="s">
        <v>260</v>
      </c>
      <c r="G596" s="210" t="s">
        <v>877</v>
      </c>
      <c r="H596" s="194">
        <v>8554.5499999999993</v>
      </c>
      <c r="I596" s="274" t="s">
        <v>878</v>
      </c>
      <c r="J596" s="4" t="s">
        <v>918</v>
      </c>
      <c r="K596" s="207">
        <v>43985</v>
      </c>
      <c r="L596" s="207">
        <v>44015</v>
      </c>
      <c r="M596" s="4" t="s">
        <v>980</v>
      </c>
      <c r="N596" s="210" t="s">
        <v>421</v>
      </c>
      <c r="O596" s="208" t="s">
        <v>454</v>
      </c>
      <c r="P596" s="4" t="s">
        <v>1504</v>
      </c>
      <c r="Q596" s="209">
        <v>8369.67</v>
      </c>
      <c r="R596" s="209">
        <f t="shared" si="9"/>
        <v>184.8799999999992</v>
      </c>
    </row>
    <row r="597" spans="2:18" ht="38.25" customHeight="1">
      <c r="B597" s="201" t="s">
        <v>1276</v>
      </c>
      <c r="C597" s="210" t="s">
        <v>866</v>
      </c>
      <c r="D597" s="254" t="s">
        <v>916</v>
      </c>
      <c r="E597" s="254" t="s">
        <v>245</v>
      </c>
      <c r="F597" s="210" t="s">
        <v>246</v>
      </c>
      <c r="G597" s="210" t="s">
        <v>877</v>
      </c>
      <c r="H597" s="194">
        <v>5981.1</v>
      </c>
      <c r="I597" s="274" t="s">
        <v>878</v>
      </c>
      <c r="J597" s="4" t="s">
        <v>918</v>
      </c>
      <c r="K597" s="207">
        <v>43985</v>
      </c>
      <c r="L597" s="207">
        <v>44015</v>
      </c>
      <c r="M597" s="4" t="s">
        <v>980</v>
      </c>
      <c r="N597" s="210" t="s">
        <v>421</v>
      </c>
      <c r="O597" s="208" t="s">
        <v>454</v>
      </c>
      <c r="P597" s="4" t="s">
        <v>1504</v>
      </c>
      <c r="Q597" s="209">
        <v>240.34</v>
      </c>
      <c r="R597" s="209">
        <f t="shared" si="9"/>
        <v>5740.76</v>
      </c>
    </row>
    <row r="598" spans="2:18" ht="25.5">
      <c r="B598" s="201" t="s">
        <v>1277</v>
      </c>
      <c r="C598" s="4" t="s">
        <v>866</v>
      </c>
      <c r="D598" s="4" t="s">
        <v>1117</v>
      </c>
      <c r="E598" s="1" t="s">
        <v>1128</v>
      </c>
      <c r="F598" s="4" t="s">
        <v>1129</v>
      </c>
      <c r="G598" s="4" t="s">
        <v>877</v>
      </c>
      <c r="H598" s="205">
        <v>15000</v>
      </c>
      <c r="I598" s="223" t="s">
        <v>878</v>
      </c>
      <c r="J598" s="4" t="s">
        <v>918</v>
      </c>
      <c r="K598" s="4" t="s">
        <v>1144</v>
      </c>
      <c r="L598" s="4" t="s">
        <v>1144</v>
      </c>
      <c r="M598" s="4" t="s">
        <v>980</v>
      </c>
      <c r="N598" s="4" t="s">
        <v>1147</v>
      </c>
      <c r="O598" s="224" t="s">
        <v>2167</v>
      </c>
      <c r="P598" s="4" t="s">
        <v>1504</v>
      </c>
      <c r="Q598" s="209">
        <v>3079.16</v>
      </c>
      <c r="R598" s="209">
        <f t="shared" si="9"/>
        <v>11920.84</v>
      </c>
    </row>
    <row r="599" spans="2:18" ht="25.5">
      <c r="B599" s="201" t="s">
        <v>1278</v>
      </c>
      <c r="C599" s="4" t="s">
        <v>866</v>
      </c>
      <c r="D599" s="4" t="s">
        <v>1117</v>
      </c>
      <c r="E599" s="1" t="s">
        <v>1130</v>
      </c>
      <c r="F599" s="4" t="s">
        <v>1131</v>
      </c>
      <c r="G599" s="4" t="s">
        <v>877</v>
      </c>
      <c r="H599" s="205">
        <v>1000</v>
      </c>
      <c r="I599" s="223" t="s">
        <v>878</v>
      </c>
      <c r="J599" s="4" t="s">
        <v>918</v>
      </c>
      <c r="K599" s="4" t="s">
        <v>1144</v>
      </c>
      <c r="L599" s="4" t="s">
        <v>1144</v>
      </c>
      <c r="M599" s="4" t="s">
        <v>980</v>
      </c>
      <c r="N599" s="4" t="s">
        <v>1146</v>
      </c>
      <c r="O599" s="198"/>
      <c r="P599" s="4" t="s">
        <v>1504</v>
      </c>
      <c r="Q599" s="209">
        <v>1000</v>
      </c>
      <c r="R599" s="209">
        <f t="shared" si="9"/>
        <v>0</v>
      </c>
    </row>
    <row r="600" spans="2:18" ht="38.25">
      <c r="B600" s="201" t="s">
        <v>1279</v>
      </c>
      <c r="C600" s="4" t="s">
        <v>866</v>
      </c>
      <c r="D600" s="4" t="s">
        <v>511</v>
      </c>
      <c r="E600" s="1" t="s">
        <v>478</v>
      </c>
      <c r="F600" s="212" t="s">
        <v>1757</v>
      </c>
      <c r="G600" s="212" t="s">
        <v>1102</v>
      </c>
      <c r="H600" s="205">
        <v>10000</v>
      </c>
      <c r="I600" s="223" t="s">
        <v>878</v>
      </c>
      <c r="J600" s="4" t="s">
        <v>918</v>
      </c>
      <c r="K600" s="207">
        <v>43891</v>
      </c>
      <c r="L600" s="207">
        <v>43921</v>
      </c>
      <c r="M600" s="4" t="s">
        <v>980</v>
      </c>
      <c r="N600" s="4" t="s">
        <v>895</v>
      </c>
      <c r="O600" s="198"/>
      <c r="P600" s="4" t="s">
        <v>1737</v>
      </c>
      <c r="Q600" s="209">
        <v>10000</v>
      </c>
      <c r="R600" s="209">
        <f t="shared" si="9"/>
        <v>0</v>
      </c>
    </row>
    <row r="601" spans="2:18">
      <c r="B601" s="201" t="s">
        <v>1280</v>
      </c>
      <c r="C601" s="210" t="s">
        <v>866</v>
      </c>
      <c r="D601" s="254" t="s">
        <v>916</v>
      </c>
      <c r="E601" s="254" t="s">
        <v>53</v>
      </c>
      <c r="F601" s="210" t="s">
        <v>54</v>
      </c>
      <c r="G601" s="210" t="s">
        <v>877</v>
      </c>
      <c r="H601" s="194">
        <v>77404.800000000003</v>
      </c>
      <c r="I601" s="274" t="s">
        <v>878</v>
      </c>
      <c r="J601" s="4" t="s">
        <v>918</v>
      </c>
      <c r="K601" s="207">
        <v>43921</v>
      </c>
      <c r="L601" s="207">
        <v>43951</v>
      </c>
      <c r="M601" s="4" t="s">
        <v>980</v>
      </c>
      <c r="N601" s="210" t="s">
        <v>419</v>
      </c>
      <c r="O601" s="208" t="s">
        <v>444</v>
      </c>
      <c r="P601" s="4" t="s">
        <v>1504</v>
      </c>
      <c r="Q601" s="209">
        <v>14655.36</v>
      </c>
      <c r="R601" s="209">
        <f t="shared" si="9"/>
        <v>62749.440000000002</v>
      </c>
    </row>
    <row r="602" spans="2:18">
      <c r="B602" s="201" t="s">
        <v>1281</v>
      </c>
      <c r="C602" s="210" t="s">
        <v>866</v>
      </c>
      <c r="D602" s="254" t="s">
        <v>916</v>
      </c>
      <c r="E602" s="254" t="s">
        <v>269</v>
      </c>
      <c r="F602" s="210" t="s">
        <v>270</v>
      </c>
      <c r="G602" s="210" t="s">
        <v>877</v>
      </c>
      <c r="H602" s="194">
        <v>3220</v>
      </c>
      <c r="I602" s="274" t="s">
        <v>878</v>
      </c>
      <c r="J602" s="4" t="s">
        <v>918</v>
      </c>
      <c r="K602" s="207">
        <v>43904</v>
      </c>
      <c r="L602" s="207">
        <v>43934</v>
      </c>
      <c r="M602" s="4" t="s">
        <v>980</v>
      </c>
      <c r="N602" s="210" t="s">
        <v>419</v>
      </c>
      <c r="O602" s="208" t="s">
        <v>444</v>
      </c>
      <c r="P602" s="4" t="s">
        <v>1504</v>
      </c>
      <c r="Q602" s="209">
        <v>1525.69</v>
      </c>
      <c r="R602" s="209">
        <f t="shared" si="9"/>
        <v>1694.31</v>
      </c>
    </row>
    <row r="603" spans="2:18">
      <c r="B603" s="201" t="s">
        <v>1282</v>
      </c>
      <c r="C603" s="210" t="s">
        <v>866</v>
      </c>
      <c r="D603" s="254" t="s">
        <v>916</v>
      </c>
      <c r="E603" s="254" t="s">
        <v>183</v>
      </c>
      <c r="F603" s="210" t="s">
        <v>184</v>
      </c>
      <c r="G603" s="210" t="s">
        <v>877</v>
      </c>
      <c r="H603" s="194">
        <v>15500</v>
      </c>
      <c r="I603" s="274" t="s">
        <v>878</v>
      </c>
      <c r="J603" s="4" t="s">
        <v>918</v>
      </c>
      <c r="K603" s="207">
        <v>43996</v>
      </c>
      <c r="L603" s="207">
        <v>44026</v>
      </c>
      <c r="M603" s="4" t="s">
        <v>980</v>
      </c>
      <c r="N603" s="210" t="s">
        <v>420</v>
      </c>
      <c r="O603" s="208"/>
      <c r="P603" s="4" t="s">
        <v>1504</v>
      </c>
      <c r="Q603" s="209">
        <v>4666.21</v>
      </c>
      <c r="R603" s="209">
        <f t="shared" si="9"/>
        <v>10833.79</v>
      </c>
    </row>
    <row r="604" spans="2:18">
      <c r="B604" s="201" t="s">
        <v>1283</v>
      </c>
      <c r="C604" s="4" t="s">
        <v>866</v>
      </c>
      <c r="D604" s="3" t="s">
        <v>1019</v>
      </c>
      <c r="E604" s="3" t="s">
        <v>1024</v>
      </c>
      <c r="F604" s="4" t="s">
        <v>1031</v>
      </c>
      <c r="G604" s="210" t="s">
        <v>877</v>
      </c>
      <c r="H604" s="205">
        <v>30000</v>
      </c>
      <c r="I604" s="4" t="s">
        <v>878</v>
      </c>
      <c r="J604" s="4" t="s">
        <v>918</v>
      </c>
      <c r="K604" s="4" t="s">
        <v>1034</v>
      </c>
      <c r="L604" s="4" t="s">
        <v>1034</v>
      </c>
      <c r="M604" s="4" t="s">
        <v>980</v>
      </c>
      <c r="N604" s="4" t="s">
        <v>1035</v>
      </c>
      <c r="O604" s="198"/>
      <c r="P604" s="4" t="s">
        <v>1501</v>
      </c>
      <c r="Q604" s="209">
        <v>30000</v>
      </c>
      <c r="R604" s="209">
        <f t="shared" si="9"/>
        <v>0</v>
      </c>
    </row>
    <row r="605" spans="2:18">
      <c r="B605" s="201" t="s">
        <v>1284</v>
      </c>
      <c r="C605" s="210" t="s">
        <v>866</v>
      </c>
      <c r="D605" s="254" t="s">
        <v>916</v>
      </c>
      <c r="E605" s="254" t="s">
        <v>307</v>
      </c>
      <c r="F605" s="210" t="s">
        <v>308</v>
      </c>
      <c r="G605" s="210" t="s">
        <v>877</v>
      </c>
      <c r="H605" s="194">
        <v>3200</v>
      </c>
      <c r="I605" s="274" t="s">
        <v>878</v>
      </c>
      <c r="J605" s="4" t="s">
        <v>918</v>
      </c>
      <c r="K605" s="207">
        <v>43902</v>
      </c>
      <c r="L605" s="207">
        <v>43932</v>
      </c>
      <c r="M605" s="4" t="s">
        <v>980</v>
      </c>
      <c r="N605" s="210" t="s">
        <v>419</v>
      </c>
      <c r="O605" s="208"/>
      <c r="P605" s="4" t="s">
        <v>1501</v>
      </c>
      <c r="Q605" s="209">
        <v>3200</v>
      </c>
      <c r="R605" s="209">
        <f t="shared" si="9"/>
        <v>0</v>
      </c>
    </row>
    <row r="606" spans="2:18" ht="38.25">
      <c r="B606" s="201" t="s">
        <v>1285</v>
      </c>
      <c r="C606" s="4" t="s">
        <v>866</v>
      </c>
      <c r="D606" s="3" t="s">
        <v>1019</v>
      </c>
      <c r="E606" s="3" t="s">
        <v>1025</v>
      </c>
      <c r="F606" s="4" t="s">
        <v>1032</v>
      </c>
      <c r="G606" s="210" t="s">
        <v>877</v>
      </c>
      <c r="H606" s="205">
        <v>65000</v>
      </c>
      <c r="I606" s="4" t="s">
        <v>878</v>
      </c>
      <c r="J606" s="4" t="s">
        <v>918</v>
      </c>
      <c r="K606" s="4" t="s">
        <v>1034</v>
      </c>
      <c r="L606" s="4" t="s">
        <v>1034</v>
      </c>
      <c r="M606" s="4" t="s">
        <v>980</v>
      </c>
      <c r="N606" s="4" t="s">
        <v>1035</v>
      </c>
      <c r="O606" s="198"/>
      <c r="P606" s="4" t="s">
        <v>1501</v>
      </c>
      <c r="Q606" s="209">
        <v>65000</v>
      </c>
      <c r="R606" s="209">
        <f t="shared" si="9"/>
        <v>0</v>
      </c>
    </row>
    <row r="607" spans="2:18" ht="25.5">
      <c r="B607" s="201" t="s">
        <v>1286</v>
      </c>
      <c r="C607" s="210" t="s">
        <v>866</v>
      </c>
      <c r="D607" s="254" t="s">
        <v>916</v>
      </c>
      <c r="E607" s="254" t="s">
        <v>282</v>
      </c>
      <c r="F607" s="210" t="s">
        <v>283</v>
      </c>
      <c r="G607" s="210" t="s">
        <v>877</v>
      </c>
      <c r="H607" s="194">
        <v>5000</v>
      </c>
      <c r="I607" s="274" t="s">
        <v>878</v>
      </c>
      <c r="J607" s="4" t="s">
        <v>918</v>
      </c>
      <c r="K607" s="4" t="s">
        <v>416</v>
      </c>
      <c r="L607" s="4" t="s">
        <v>416</v>
      </c>
      <c r="M607" s="4" t="s">
        <v>980</v>
      </c>
      <c r="N607" s="4" t="s">
        <v>416</v>
      </c>
      <c r="O607" s="208"/>
      <c r="P607" s="4" t="s">
        <v>1501</v>
      </c>
      <c r="Q607" s="209">
        <v>2498.3200000000002</v>
      </c>
      <c r="R607" s="209">
        <f t="shared" si="9"/>
        <v>2501.6799999999998</v>
      </c>
    </row>
    <row r="608" spans="2:18" ht="25.5">
      <c r="B608" s="201" t="s">
        <v>1287</v>
      </c>
      <c r="C608" s="4" t="s">
        <v>866</v>
      </c>
      <c r="D608" s="4" t="s">
        <v>1117</v>
      </c>
      <c r="E608" s="1" t="s">
        <v>1132</v>
      </c>
      <c r="F608" s="4" t="s">
        <v>1133</v>
      </c>
      <c r="G608" s="4" t="s">
        <v>877</v>
      </c>
      <c r="H608" s="205">
        <v>2000</v>
      </c>
      <c r="I608" s="223" t="s">
        <v>878</v>
      </c>
      <c r="J608" s="4" t="s">
        <v>918</v>
      </c>
      <c r="K608" s="4" t="s">
        <v>1144</v>
      </c>
      <c r="L608" s="4" t="s">
        <v>1144</v>
      </c>
      <c r="M608" s="4" t="s">
        <v>980</v>
      </c>
      <c r="N608" s="4" t="s">
        <v>1145</v>
      </c>
      <c r="O608" s="198"/>
      <c r="P608" s="4" t="s">
        <v>1737</v>
      </c>
      <c r="Q608" s="209">
        <v>44</v>
      </c>
      <c r="R608" s="209">
        <f t="shared" si="9"/>
        <v>1956</v>
      </c>
    </row>
    <row r="609" spans="2:18">
      <c r="B609" s="201" t="s">
        <v>1288</v>
      </c>
      <c r="C609" s="210" t="s">
        <v>866</v>
      </c>
      <c r="D609" s="254" t="s">
        <v>916</v>
      </c>
      <c r="E609" s="254" t="s">
        <v>248</v>
      </c>
      <c r="F609" s="210" t="s">
        <v>249</v>
      </c>
      <c r="G609" s="210" t="s">
        <v>877</v>
      </c>
      <c r="H609" s="194">
        <v>7420</v>
      </c>
      <c r="I609" s="274" t="s">
        <v>878</v>
      </c>
      <c r="J609" s="4" t="s">
        <v>918</v>
      </c>
      <c r="K609" s="207">
        <v>43929</v>
      </c>
      <c r="L609" s="207">
        <v>43959</v>
      </c>
      <c r="M609" s="4" t="s">
        <v>980</v>
      </c>
      <c r="N609" s="210" t="s">
        <v>422</v>
      </c>
      <c r="O609" s="208"/>
      <c r="P609" s="4" t="s">
        <v>1737</v>
      </c>
      <c r="Q609" s="209">
        <v>3732</v>
      </c>
      <c r="R609" s="209">
        <f t="shared" si="9"/>
        <v>3688</v>
      </c>
    </row>
    <row r="610" spans="2:18" ht="38.25">
      <c r="B610" s="201" t="s">
        <v>1289</v>
      </c>
      <c r="C610" s="4" t="s">
        <v>866</v>
      </c>
      <c r="D610" s="3" t="s">
        <v>868</v>
      </c>
      <c r="E610" s="1" t="s">
        <v>858</v>
      </c>
      <c r="F610" s="4" t="s">
        <v>870</v>
      </c>
      <c r="G610" s="4" t="s">
        <v>877</v>
      </c>
      <c r="H610" s="205">
        <v>4382.3999999999996</v>
      </c>
      <c r="I610" s="4" t="s">
        <v>878</v>
      </c>
      <c r="J610" s="4" t="s">
        <v>918</v>
      </c>
      <c r="K610" s="207">
        <v>43982</v>
      </c>
      <c r="L610" s="207">
        <v>44012</v>
      </c>
      <c r="M610" s="4" t="s">
        <v>980</v>
      </c>
      <c r="N610" s="4" t="s">
        <v>880</v>
      </c>
      <c r="O610" s="198"/>
      <c r="P610" s="4" t="s">
        <v>1501</v>
      </c>
      <c r="Q610" s="209">
        <v>4382.3999999999996</v>
      </c>
      <c r="R610" s="209">
        <f t="shared" si="9"/>
        <v>0</v>
      </c>
    </row>
    <row r="611" spans="2:18" ht="38.25">
      <c r="B611" s="201" t="s">
        <v>1290</v>
      </c>
      <c r="C611" s="210" t="s">
        <v>866</v>
      </c>
      <c r="D611" s="254" t="s">
        <v>916</v>
      </c>
      <c r="E611" s="254" t="s">
        <v>294</v>
      </c>
      <c r="F611" s="210" t="s">
        <v>870</v>
      </c>
      <c r="G611" s="210" t="s">
        <v>877</v>
      </c>
      <c r="H611" s="194">
        <v>4080</v>
      </c>
      <c r="I611" s="274" t="s">
        <v>878</v>
      </c>
      <c r="J611" s="4" t="s">
        <v>918</v>
      </c>
      <c r="K611" s="4" t="s">
        <v>416</v>
      </c>
      <c r="L611" s="4" t="s">
        <v>416</v>
      </c>
      <c r="M611" s="4" t="s">
        <v>980</v>
      </c>
      <c r="N611" s="4" t="s">
        <v>416</v>
      </c>
      <c r="O611" s="208"/>
      <c r="P611" s="4" t="s">
        <v>1501</v>
      </c>
      <c r="Q611" s="209">
        <v>4080</v>
      </c>
      <c r="R611" s="209">
        <f t="shared" si="9"/>
        <v>0</v>
      </c>
    </row>
    <row r="612" spans="2:18">
      <c r="B612" s="201" t="s">
        <v>1291</v>
      </c>
      <c r="C612" s="210" t="s">
        <v>866</v>
      </c>
      <c r="D612" s="254" t="s">
        <v>916</v>
      </c>
      <c r="E612" s="254" t="s">
        <v>173</v>
      </c>
      <c r="F612" s="210" t="s">
        <v>174</v>
      </c>
      <c r="G612" s="210" t="s">
        <v>877</v>
      </c>
      <c r="H612" s="194">
        <v>18000</v>
      </c>
      <c r="I612" s="274" t="s">
        <v>878</v>
      </c>
      <c r="J612" s="4" t="s">
        <v>918</v>
      </c>
      <c r="K612" s="207">
        <v>43921</v>
      </c>
      <c r="L612" s="207">
        <v>43951</v>
      </c>
      <c r="M612" s="4" t="s">
        <v>980</v>
      </c>
      <c r="N612" s="210" t="s">
        <v>418</v>
      </c>
      <c r="O612" s="208" t="s">
        <v>448</v>
      </c>
      <c r="P612" s="4" t="s">
        <v>1501</v>
      </c>
      <c r="Q612" s="209">
        <v>8085.65</v>
      </c>
      <c r="R612" s="209">
        <f t="shared" si="9"/>
        <v>9914.35</v>
      </c>
    </row>
    <row r="613" spans="2:18">
      <c r="B613" s="201" t="s">
        <v>1292</v>
      </c>
      <c r="C613" s="210" t="s">
        <v>866</v>
      </c>
      <c r="D613" s="254" t="s">
        <v>916</v>
      </c>
      <c r="E613" s="254" t="s">
        <v>116</v>
      </c>
      <c r="F613" s="210" t="s">
        <v>117</v>
      </c>
      <c r="G613" s="210" t="s">
        <v>877</v>
      </c>
      <c r="H613" s="194">
        <v>54383.86</v>
      </c>
      <c r="I613" s="274" t="s">
        <v>878</v>
      </c>
      <c r="J613" s="4" t="s">
        <v>918</v>
      </c>
      <c r="K613" s="207">
        <v>43951</v>
      </c>
      <c r="L613" s="207">
        <v>43981</v>
      </c>
      <c r="M613" s="4" t="s">
        <v>980</v>
      </c>
      <c r="N613" s="210" t="s">
        <v>428</v>
      </c>
      <c r="O613" s="208" t="s">
        <v>448</v>
      </c>
      <c r="P613" s="4" t="s">
        <v>1501</v>
      </c>
      <c r="Q613" s="209">
        <v>54383.86</v>
      </c>
      <c r="R613" s="209">
        <f t="shared" si="9"/>
        <v>0</v>
      </c>
    </row>
    <row r="614" spans="2:18">
      <c r="B614" s="201" t="s">
        <v>1293</v>
      </c>
      <c r="C614" s="210" t="s">
        <v>866</v>
      </c>
      <c r="D614" s="254" t="s">
        <v>916</v>
      </c>
      <c r="E614" s="254" t="s">
        <v>141</v>
      </c>
      <c r="F614" s="210" t="s">
        <v>142</v>
      </c>
      <c r="G614" s="210" t="s">
        <v>877</v>
      </c>
      <c r="H614" s="194">
        <v>27494.21</v>
      </c>
      <c r="I614" s="274" t="s">
        <v>878</v>
      </c>
      <c r="J614" s="4" t="s">
        <v>918</v>
      </c>
      <c r="K614" s="207">
        <v>43999</v>
      </c>
      <c r="L614" s="207">
        <v>44029</v>
      </c>
      <c r="M614" s="4" t="s">
        <v>980</v>
      </c>
      <c r="N614" s="210" t="s">
        <v>418</v>
      </c>
      <c r="O614" s="208"/>
      <c r="P614" s="4" t="s">
        <v>1501</v>
      </c>
      <c r="Q614" s="209">
        <v>26365.33</v>
      </c>
      <c r="R614" s="209">
        <f t="shared" si="9"/>
        <v>1128.8799999999974</v>
      </c>
    </row>
    <row r="615" spans="2:18">
      <c r="B615" s="201" t="s">
        <v>1294</v>
      </c>
      <c r="C615" s="210" t="s">
        <v>866</v>
      </c>
      <c r="D615" s="254" t="s">
        <v>916</v>
      </c>
      <c r="E615" s="254" t="s">
        <v>177</v>
      </c>
      <c r="F615" s="210" t="s">
        <v>178</v>
      </c>
      <c r="G615" s="210" t="s">
        <v>877</v>
      </c>
      <c r="H615" s="194">
        <v>17000</v>
      </c>
      <c r="I615" s="274" t="s">
        <v>878</v>
      </c>
      <c r="J615" s="4" t="s">
        <v>918</v>
      </c>
      <c r="K615" s="207">
        <v>43901</v>
      </c>
      <c r="L615" s="207">
        <v>43931</v>
      </c>
      <c r="M615" s="4" t="s">
        <v>980</v>
      </c>
      <c r="N615" s="210" t="s">
        <v>422</v>
      </c>
      <c r="O615" s="208"/>
      <c r="P615" s="4" t="s">
        <v>1501</v>
      </c>
      <c r="Q615" s="209">
        <v>17000</v>
      </c>
      <c r="R615" s="209">
        <f t="shared" si="9"/>
        <v>0</v>
      </c>
    </row>
    <row r="616" spans="2:18" ht="25.5">
      <c r="B616" s="201" t="s">
        <v>1295</v>
      </c>
      <c r="C616" s="210" t="s">
        <v>866</v>
      </c>
      <c r="D616" s="254" t="s">
        <v>916</v>
      </c>
      <c r="E616" s="254" t="s">
        <v>199</v>
      </c>
      <c r="F616" s="210" t="s">
        <v>200</v>
      </c>
      <c r="G616" s="210" t="s">
        <v>877</v>
      </c>
      <c r="H616" s="194">
        <v>16120.1</v>
      </c>
      <c r="I616" s="274" t="s">
        <v>878</v>
      </c>
      <c r="J616" s="4" t="s">
        <v>918</v>
      </c>
      <c r="K616" s="4" t="s">
        <v>416</v>
      </c>
      <c r="L616" s="4" t="s">
        <v>416</v>
      </c>
      <c r="M616" s="4" t="s">
        <v>980</v>
      </c>
      <c r="N616" s="4" t="s">
        <v>416</v>
      </c>
      <c r="O616" s="208"/>
      <c r="P616" s="4" t="s">
        <v>1501</v>
      </c>
      <c r="Q616" s="209">
        <v>15954.93</v>
      </c>
      <c r="R616" s="209">
        <f t="shared" si="9"/>
        <v>165.17000000000007</v>
      </c>
    </row>
    <row r="617" spans="2:18">
      <c r="B617" s="201" t="s">
        <v>1296</v>
      </c>
      <c r="C617" s="210" t="s">
        <v>866</v>
      </c>
      <c r="D617" s="254" t="s">
        <v>916</v>
      </c>
      <c r="E617" s="254" t="s">
        <v>147</v>
      </c>
      <c r="F617" s="210" t="s">
        <v>148</v>
      </c>
      <c r="G617" s="210" t="s">
        <v>877</v>
      </c>
      <c r="H617" s="194">
        <v>25000</v>
      </c>
      <c r="I617" s="274" t="s">
        <v>878</v>
      </c>
      <c r="J617" s="4" t="s">
        <v>918</v>
      </c>
      <c r="K617" s="207">
        <v>43982</v>
      </c>
      <c r="L617" s="207">
        <v>44012</v>
      </c>
      <c r="M617" s="4" t="s">
        <v>980</v>
      </c>
      <c r="N617" s="210" t="s">
        <v>420</v>
      </c>
      <c r="O617" s="208"/>
      <c r="P617" s="4" t="s">
        <v>1501</v>
      </c>
      <c r="Q617" s="209">
        <v>25000</v>
      </c>
      <c r="R617" s="209">
        <f t="shared" si="9"/>
        <v>0</v>
      </c>
    </row>
    <row r="618" spans="2:18">
      <c r="B618" s="201" t="s">
        <v>1297</v>
      </c>
      <c r="C618" s="210" t="s">
        <v>866</v>
      </c>
      <c r="D618" s="254" t="s">
        <v>916</v>
      </c>
      <c r="E618" s="254" t="s">
        <v>201</v>
      </c>
      <c r="F618" s="210" t="s">
        <v>202</v>
      </c>
      <c r="G618" s="210" t="s">
        <v>877</v>
      </c>
      <c r="H618" s="194">
        <v>12000</v>
      </c>
      <c r="I618" s="274" t="s">
        <v>878</v>
      </c>
      <c r="J618" s="4" t="s">
        <v>918</v>
      </c>
      <c r="K618" s="207">
        <v>43851</v>
      </c>
      <c r="L618" s="207">
        <v>43881</v>
      </c>
      <c r="M618" s="4" t="s">
        <v>980</v>
      </c>
      <c r="N618" s="210" t="s">
        <v>419</v>
      </c>
      <c r="O618" s="208"/>
      <c r="P618" s="4" t="s">
        <v>1501</v>
      </c>
      <c r="Q618" s="209">
        <v>751.37</v>
      </c>
      <c r="R618" s="209">
        <f t="shared" si="9"/>
        <v>11248.63</v>
      </c>
    </row>
    <row r="619" spans="2:18" ht="25.5">
      <c r="B619" s="201" t="s">
        <v>1298</v>
      </c>
      <c r="C619" s="210" t="s">
        <v>866</v>
      </c>
      <c r="D619" s="254" t="s">
        <v>916</v>
      </c>
      <c r="E619" s="254" t="s">
        <v>218</v>
      </c>
      <c r="F619" s="210" t="s">
        <v>202</v>
      </c>
      <c r="G619" s="210" t="s">
        <v>877</v>
      </c>
      <c r="H619" s="194">
        <v>10000</v>
      </c>
      <c r="I619" s="274" t="s">
        <v>878</v>
      </c>
      <c r="J619" s="4" t="s">
        <v>918</v>
      </c>
      <c r="K619" s="207">
        <v>43897</v>
      </c>
      <c r="L619" s="207">
        <v>43927</v>
      </c>
      <c r="M619" s="4" t="s">
        <v>980</v>
      </c>
      <c r="N619" s="210" t="s">
        <v>419</v>
      </c>
      <c r="O619" s="208"/>
      <c r="P619" s="4" t="s">
        <v>1502</v>
      </c>
      <c r="Q619" s="209">
        <v>10000</v>
      </c>
      <c r="R619" s="209">
        <f t="shared" si="9"/>
        <v>0</v>
      </c>
    </row>
    <row r="620" spans="2:18">
      <c r="B620" s="201" t="s">
        <v>1299</v>
      </c>
      <c r="C620" s="4" t="s">
        <v>866</v>
      </c>
      <c r="D620" s="4" t="s">
        <v>511</v>
      </c>
      <c r="E620" s="211" t="s">
        <v>481</v>
      </c>
      <c r="F620" s="193" t="s">
        <v>202</v>
      </c>
      <c r="G620" s="4" t="s">
        <v>514</v>
      </c>
      <c r="H620" s="205">
        <v>5000</v>
      </c>
      <c r="I620" s="223" t="s">
        <v>878</v>
      </c>
      <c r="J620" s="4" t="s">
        <v>918</v>
      </c>
      <c r="K620" s="207">
        <v>43939</v>
      </c>
      <c r="L620" s="207">
        <v>43969</v>
      </c>
      <c r="M620" s="4" t="s">
        <v>980</v>
      </c>
      <c r="N620" s="212" t="s">
        <v>896</v>
      </c>
      <c r="O620" s="198"/>
      <c r="P620" s="4" t="s">
        <v>1502</v>
      </c>
      <c r="Q620" s="209">
        <v>5000</v>
      </c>
      <c r="R620" s="209">
        <f t="shared" si="9"/>
        <v>0</v>
      </c>
    </row>
    <row r="621" spans="2:18">
      <c r="B621" s="201" t="s">
        <v>1300</v>
      </c>
      <c r="C621" s="210" t="s">
        <v>866</v>
      </c>
      <c r="D621" s="254" t="s">
        <v>916</v>
      </c>
      <c r="E621" s="254" t="s">
        <v>344</v>
      </c>
      <c r="F621" s="210" t="s">
        <v>345</v>
      </c>
      <c r="G621" s="210" t="s">
        <v>877</v>
      </c>
      <c r="H621" s="194">
        <v>1700</v>
      </c>
      <c r="I621" s="274" t="s">
        <v>878</v>
      </c>
      <c r="J621" s="4" t="s">
        <v>918</v>
      </c>
      <c r="K621" s="207">
        <v>43902</v>
      </c>
      <c r="L621" s="207">
        <v>43932</v>
      </c>
      <c r="M621" s="4" t="s">
        <v>980</v>
      </c>
      <c r="N621" s="210" t="s">
        <v>419</v>
      </c>
      <c r="O621" s="208"/>
      <c r="P621" s="4" t="s">
        <v>1502</v>
      </c>
      <c r="Q621" s="209">
        <v>1700</v>
      </c>
      <c r="R621" s="209">
        <f t="shared" si="9"/>
        <v>0</v>
      </c>
    </row>
    <row r="622" spans="2:18" ht="25.5">
      <c r="B622" s="201" t="s">
        <v>1301</v>
      </c>
      <c r="C622" s="4" t="s">
        <v>866</v>
      </c>
      <c r="D622" s="4" t="s">
        <v>1117</v>
      </c>
      <c r="E622" s="1" t="s">
        <v>1136</v>
      </c>
      <c r="F622" s="4" t="s">
        <v>1137</v>
      </c>
      <c r="G622" s="4" t="s">
        <v>877</v>
      </c>
      <c r="H622" s="205">
        <v>50000</v>
      </c>
      <c r="I622" s="223" t="s">
        <v>878</v>
      </c>
      <c r="J622" s="4" t="s">
        <v>918</v>
      </c>
      <c r="K622" s="4" t="s">
        <v>1144</v>
      </c>
      <c r="L622" s="4" t="s">
        <v>1144</v>
      </c>
      <c r="M622" s="4" t="s">
        <v>980</v>
      </c>
      <c r="N622" s="4" t="s">
        <v>1147</v>
      </c>
      <c r="O622" s="198"/>
      <c r="P622" s="4" t="s">
        <v>1502</v>
      </c>
      <c r="Q622" s="205">
        <v>6527.01</v>
      </c>
      <c r="R622" s="209">
        <f t="shared" si="9"/>
        <v>43472.99</v>
      </c>
    </row>
    <row r="623" spans="2:18" ht="25.5">
      <c r="B623" s="201" t="s">
        <v>1302</v>
      </c>
      <c r="C623" s="4" t="s">
        <v>866</v>
      </c>
      <c r="D623" s="4" t="s">
        <v>1117</v>
      </c>
      <c r="E623" s="1" t="s">
        <v>1138</v>
      </c>
      <c r="F623" s="4" t="s">
        <v>1139</v>
      </c>
      <c r="G623" s="84" t="s">
        <v>877</v>
      </c>
      <c r="H623" s="205">
        <v>4500</v>
      </c>
      <c r="I623" s="324" t="s">
        <v>878</v>
      </c>
      <c r="J623" s="4" t="s">
        <v>918</v>
      </c>
      <c r="K623" s="4" t="s">
        <v>1144</v>
      </c>
      <c r="L623" s="4" t="s">
        <v>1144</v>
      </c>
      <c r="M623" s="4" t="s">
        <v>980</v>
      </c>
      <c r="N623" s="4" t="s">
        <v>1145</v>
      </c>
      <c r="O623" s="198"/>
      <c r="P623" s="4" t="s">
        <v>1502</v>
      </c>
      <c r="Q623" s="205">
        <v>4500</v>
      </c>
      <c r="R623" s="209">
        <f t="shared" si="9"/>
        <v>0</v>
      </c>
    </row>
    <row r="624" spans="2:18">
      <c r="B624" s="201" t="s">
        <v>1303</v>
      </c>
      <c r="C624" s="210" t="s">
        <v>866</v>
      </c>
      <c r="D624" s="254" t="s">
        <v>916</v>
      </c>
      <c r="E624" s="254" t="s">
        <v>207</v>
      </c>
      <c r="F624" s="210" t="s">
        <v>208</v>
      </c>
      <c r="G624" s="210" t="s">
        <v>877</v>
      </c>
      <c r="H624" s="194">
        <v>11500</v>
      </c>
      <c r="I624" s="274" t="s">
        <v>878</v>
      </c>
      <c r="J624" s="4" t="s">
        <v>918</v>
      </c>
      <c r="K624" s="207">
        <v>43894</v>
      </c>
      <c r="L624" s="207">
        <v>43924</v>
      </c>
      <c r="M624" s="4" t="s">
        <v>980</v>
      </c>
      <c r="N624" s="210" t="s">
        <v>419</v>
      </c>
      <c r="O624" s="208" t="s">
        <v>460</v>
      </c>
      <c r="P624" s="4" t="s">
        <v>1737</v>
      </c>
      <c r="Q624" s="209">
        <v>11500</v>
      </c>
      <c r="R624" s="209">
        <f t="shared" si="9"/>
        <v>0</v>
      </c>
    </row>
    <row r="625" spans="2:18" ht="25.5">
      <c r="B625" s="201" t="s">
        <v>1304</v>
      </c>
      <c r="C625" s="4" t="s">
        <v>866</v>
      </c>
      <c r="D625" s="4" t="s">
        <v>511</v>
      </c>
      <c r="E625" s="1" t="s">
        <v>483</v>
      </c>
      <c r="F625" s="212" t="s">
        <v>531</v>
      </c>
      <c r="G625" s="212" t="s">
        <v>1102</v>
      </c>
      <c r="H625" s="205">
        <v>3000</v>
      </c>
      <c r="I625" s="223" t="s">
        <v>878</v>
      </c>
      <c r="J625" s="4" t="s">
        <v>918</v>
      </c>
      <c r="K625" s="207">
        <v>43982</v>
      </c>
      <c r="L625" s="207">
        <v>44012</v>
      </c>
      <c r="M625" s="4" t="s">
        <v>980</v>
      </c>
      <c r="N625" s="4" t="s">
        <v>944</v>
      </c>
      <c r="O625" s="198"/>
      <c r="P625" s="4" t="s">
        <v>1737</v>
      </c>
      <c r="Q625" s="209">
        <v>3000</v>
      </c>
      <c r="R625" s="209">
        <f t="shared" si="9"/>
        <v>0</v>
      </c>
    </row>
    <row r="626" spans="2:18" ht="25.5">
      <c r="B626" s="201" t="s">
        <v>1305</v>
      </c>
      <c r="C626" s="210" t="s">
        <v>866</v>
      </c>
      <c r="D626" s="254" t="s">
        <v>916</v>
      </c>
      <c r="E626" s="254" t="s">
        <v>189</v>
      </c>
      <c r="F626" s="210" t="s">
        <v>190</v>
      </c>
      <c r="G626" s="210" t="s">
        <v>877</v>
      </c>
      <c r="H626" s="194">
        <v>15000</v>
      </c>
      <c r="I626" s="274" t="s">
        <v>878</v>
      </c>
      <c r="J626" s="4" t="s">
        <v>918</v>
      </c>
      <c r="K626" s="207">
        <v>43923</v>
      </c>
      <c r="L626" s="207">
        <v>43953</v>
      </c>
      <c r="M626" s="4" t="s">
        <v>980</v>
      </c>
      <c r="N626" s="210" t="s">
        <v>419</v>
      </c>
      <c r="O626" s="208" t="s">
        <v>460</v>
      </c>
      <c r="P626" s="4" t="s">
        <v>1502</v>
      </c>
      <c r="Q626" s="209">
        <v>15000</v>
      </c>
      <c r="R626" s="209">
        <f t="shared" si="9"/>
        <v>0</v>
      </c>
    </row>
    <row r="627" spans="2:18">
      <c r="B627" s="201" t="s">
        <v>1306</v>
      </c>
      <c r="C627" s="210" t="s">
        <v>866</v>
      </c>
      <c r="D627" s="254" t="s">
        <v>916</v>
      </c>
      <c r="E627" s="254" t="s">
        <v>61</v>
      </c>
      <c r="F627" s="210" t="s">
        <v>62</v>
      </c>
      <c r="G627" s="210" t="s">
        <v>877</v>
      </c>
      <c r="H627" s="194">
        <v>23185.5</v>
      </c>
      <c r="I627" s="274" t="s">
        <v>878</v>
      </c>
      <c r="J627" s="4" t="s">
        <v>918</v>
      </c>
      <c r="K627" s="207">
        <v>43901</v>
      </c>
      <c r="L627" s="207">
        <v>43931</v>
      </c>
      <c r="M627" s="4" t="s">
        <v>980</v>
      </c>
      <c r="N627" s="210" t="s">
        <v>419</v>
      </c>
      <c r="O627" s="208"/>
      <c r="P627" s="4" t="s">
        <v>1502</v>
      </c>
      <c r="Q627" s="209">
        <v>23185.5</v>
      </c>
      <c r="R627" s="209">
        <f t="shared" si="9"/>
        <v>0</v>
      </c>
    </row>
    <row r="628" spans="2:18" ht="25.5">
      <c r="B628" s="201" t="s">
        <v>1307</v>
      </c>
      <c r="C628" s="210" t="s">
        <v>866</v>
      </c>
      <c r="D628" s="254" t="s">
        <v>916</v>
      </c>
      <c r="E628" s="254" t="s">
        <v>95</v>
      </c>
      <c r="F628" s="210" t="s">
        <v>96</v>
      </c>
      <c r="G628" s="210" t="s">
        <v>877</v>
      </c>
      <c r="H628" s="194">
        <v>45000</v>
      </c>
      <c r="I628" s="274" t="s">
        <v>878</v>
      </c>
      <c r="J628" s="4" t="s">
        <v>918</v>
      </c>
      <c r="K628" s="207">
        <v>43923</v>
      </c>
      <c r="L628" s="207">
        <v>43953</v>
      </c>
      <c r="M628" s="4" t="s">
        <v>980</v>
      </c>
      <c r="N628" s="210" t="s">
        <v>422</v>
      </c>
      <c r="O628" s="208"/>
      <c r="P628" s="4" t="s">
        <v>1502</v>
      </c>
      <c r="Q628" s="209">
        <v>45000</v>
      </c>
      <c r="R628" s="209">
        <f t="shared" si="9"/>
        <v>0</v>
      </c>
    </row>
    <row r="629" spans="2:18" ht="25.5">
      <c r="B629" s="201" t="s">
        <v>1308</v>
      </c>
      <c r="C629" s="4" t="s">
        <v>866</v>
      </c>
      <c r="D629" s="4" t="s">
        <v>1117</v>
      </c>
      <c r="E629" s="1" t="s">
        <v>1140</v>
      </c>
      <c r="F629" s="4" t="s">
        <v>1141</v>
      </c>
      <c r="G629" s="4" t="s">
        <v>877</v>
      </c>
      <c r="H629" s="205">
        <v>500</v>
      </c>
      <c r="I629" s="223" t="s">
        <v>878</v>
      </c>
      <c r="J629" s="4" t="s">
        <v>918</v>
      </c>
      <c r="K629" s="4" t="s">
        <v>1144</v>
      </c>
      <c r="L629" s="4" t="s">
        <v>1144</v>
      </c>
      <c r="M629" s="4" t="s">
        <v>980</v>
      </c>
      <c r="N629" s="4" t="s">
        <v>1145</v>
      </c>
      <c r="O629" s="198"/>
      <c r="P629" s="4" t="s">
        <v>1502</v>
      </c>
      <c r="Q629" s="209">
        <v>500</v>
      </c>
      <c r="R629" s="209">
        <f t="shared" si="9"/>
        <v>0</v>
      </c>
    </row>
    <row r="630" spans="2:18">
      <c r="B630" s="201" t="s">
        <v>1309</v>
      </c>
      <c r="C630" s="210" t="s">
        <v>866</v>
      </c>
      <c r="D630" s="254" t="s">
        <v>916</v>
      </c>
      <c r="E630" s="254" t="s">
        <v>165</v>
      </c>
      <c r="F630" s="210" t="s">
        <v>166</v>
      </c>
      <c r="G630" s="210" t="s">
        <v>877</v>
      </c>
      <c r="H630" s="194">
        <v>20000</v>
      </c>
      <c r="I630" s="274" t="s">
        <v>878</v>
      </c>
      <c r="J630" s="4" t="s">
        <v>918</v>
      </c>
      <c r="K630" s="207">
        <v>43992</v>
      </c>
      <c r="L630" s="207">
        <v>44022</v>
      </c>
      <c r="M630" s="4" t="s">
        <v>980</v>
      </c>
      <c r="N630" s="210" t="s">
        <v>420</v>
      </c>
      <c r="O630" s="208"/>
      <c r="P630" s="4" t="s">
        <v>1502</v>
      </c>
      <c r="Q630" s="209">
        <v>20000</v>
      </c>
      <c r="R630" s="209">
        <f t="shared" si="9"/>
        <v>0</v>
      </c>
    </row>
    <row r="631" spans="2:18">
      <c r="B631" s="201" t="s">
        <v>1310</v>
      </c>
      <c r="C631" s="210" t="s">
        <v>866</v>
      </c>
      <c r="D631" s="254" t="s">
        <v>916</v>
      </c>
      <c r="E631" s="254" t="s">
        <v>2002</v>
      </c>
      <c r="F631" s="210" t="s">
        <v>107</v>
      </c>
      <c r="G631" s="210" t="s">
        <v>877</v>
      </c>
      <c r="H631" s="194">
        <v>5680.42</v>
      </c>
      <c r="I631" s="274" t="s">
        <v>878</v>
      </c>
      <c r="J631" s="4" t="s">
        <v>918</v>
      </c>
      <c r="K631" s="207">
        <v>43915</v>
      </c>
      <c r="L631" s="207">
        <v>43945</v>
      </c>
      <c r="M631" s="4" t="s">
        <v>980</v>
      </c>
      <c r="N631" s="210" t="s">
        <v>422</v>
      </c>
      <c r="O631" s="208"/>
      <c r="P631" s="4" t="s">
        <v>1502</v>
      </c>
      <c r="Q631" s="209">
        <v>5679.92</v>
      </c>
      <c r="R631" s="209">
        <f t="shared" si="9"/>
        <v>0.5</v>
      </c>
    </row>
    <row r="632" spans="2:18" ht="25.5">
      <c r="B632" s="201" t="s">
        <v>1311</v>
      </c>
      <c r="C632" s="210" t="s">
        <v>866</v>
      </c>
      <c r="D632" s="254" t="s">
        <v>916</v>
      </c>
      <c r="E632" s="254" t="s">
        <v>337</v>
      </c>
      <c r="F632" s="210" t="s">
        <v>338</v>
      </c>
      <c r="G632" s="210" t="s">
        <v>877</v>
      </c>
      <c r="H632" s="194">
        <v>2000</v>
      </c>
      <c r="I632" s="274" t="s">
        <v>878</v>
      </c>
      <c r="J632" s="4" t="s">
        <v>918</v>
      </c>
      <c r="K632" s="210" t="s">
        <v>416</v>
      </c>
      <c r="L632" s="210" t="s">
        <v>416</v>
      </c>
      <c r="M632" s="4" t="s">
        <v>980</v>
      </c>
      <c r="N632" s="210" t="s">
        <v>416</v>
      </c>
      <c r="O632" s="208"/>
      <c r="P632" s="4" t="s">
        <v>1502</v>
      </c>
      <c r="Q632" s="209">
        <v>1291.9000000000001</v>
      </c>
      <c r="R632" s="209">
        <f t="shared" si="9"/>
        <v>708.09999999999991</v>
      </c>
    </row>
    <row r="633" spans="2:18" ht="25.5">
      <c r="B633" s="201" t="s">
        <v>1312</v>
      </c>
      <c r="C633" s="210" t="s">
        <v>866</v>
      </c>
      <c r="D633" s="254" t="s">
        <v>916</v>
      </c>
      <c r="E633" s="254" t="s">
        <v>354</v>
      </c>
      <c r="F633" s="210" t="s">
        <v>355</v>
      </c>
      <c r="G633" s="210" t="s">
        <v>877</v>
      </c>
      <c r="H633" s="194">
        <v>1500</v>
      </c>
      <c r="I633" s="274" t="s">
        <v>878</v>
      </c>
      <c r="J633" s="4" t="s">
        <v>918</v>
      </c>
      <c r="K633" s="210" t="s">
        <v>416</v>
      </c>
      <c r="L633" s="210" t="s">
        <v>416</v>
      </c>
      <c r="M633" s="4" t="s">
        <v>980</v>
      </c>
      <c r="N633" s="210" t="s">
        <v>416</v>
      </c>
      <c r="O633" s="208"/>
      <c r="P633" s="4" t="s">
        <v>1501</v>
      </c>
      <c r="Q633" s="209">
        <v>126.05</v>
      </c>
      <c r="R633" s="209">
        <f t="shared" si="9"/>
        <v>1373.95</v>
      </c>
    </row>
    <row r="634" spans="2:18" ht="25.5">
      <c r="B634" s="201" t="s">
        <v>1313</v>
      </c>
      <c r="C634" s="4" t="s">
        <v>866</v>
      </c>
      <c r="D634" s="4" t="s">
        <v>511</v>
      </c>
      <c r="E634" s="1" t="s">
        <v>484</v>
      </c>
      <c r="F634" s="212" t="s">
        <v>532</v>
      </c>
      <c r="G634" s="212" t="s">
        <v>1102</v>
      </c>
      <c r="H634" s="205">
        <v>50000</v>
      </c>
      <c r="I634" s="223" t="s">
        <v>878</v>
      </c>
      <c r="J634" s="4" t="s">
        <v>918</v>
      </c>
      <c r="K634" s="207">
        <v>43891</v>
      </c>
      <c r="L634" s="207">
        <v>43921</v>
      </c>
      <c r="M634" s="4" t="s">
        <v>980</v>
      </c>
      <c r="N634" s="4" t="s">
        <v>895</v>
      </c>
      <c r="O634" s="198"/>
      <c r="P634" s="4" t="s">
        <v>1737</v>
      </c>
      <c r="Q634" s="209">
        <v>50000</v>
      </c>
      <c r="R634" s="209">
        <f t="shared" si="9"/>
        <v>0</v>
      </c>
    </row>
    <row r="635" spans="2:18">
      <c r="B635" s="201" t="s">
        <v>1314</v>
      </c>
      <c r="C635" s="210" t="s">
        <v>866</v>
      </c>
      <c r="D635" s="254" t="s">
        <v>916</v>
      </c>
      <c r="E635" s="254" t="s">
        <v>261</v>
      </c>
      <c r="F635" s="210" t="s">
        <v>262</v>
      </c>
      <c r="G635" s="210" t="s">
        <v>877</v>
      </c>
      <c r="H635" s="194">
        <v>7000</v>
      </c>
      <c r="I635" s="274" t="s">
        <v>878</v>
      </c>
      <c r="J635" s="4" t="s">
        <v>918</v>
      </c>
      <c r="K635" s="207">
        <v>43964</v>
      </c>
      <c r="L635" s="207">
        <v>43994</v>
      </c>
      <c r="M635" s="4" t="s">
        <v>980</v>
      </c>
      <c r="N635" s="210" t="s">
        <v>422</v>
      </c>
      <c r="O635" s="208"/>
      <c r="P635" s="4" t="s">
        <v>1737</v>
      </c>
      <c r="Q635" s="209">
        <v>7000</v>
      </c>
      <c r="R635" s="209">
        <f t="shared" ref="R635:R698" si="10">H635-Q635</f>
        <v>0</v>
      </c>
    </row>
    <row r="636" spans="2:18" ht="25.5">
      <c r="B636" s="201" t="s">
        <v>1315</v>
      </c>
      <c r="C636" s="210" t="s">
        <v>866</v>
      </c>
      <c r="D636" s="254" t="s">
        <v>916</v>
      </c>
      <c r="E636" s="254" t="s">
        <v>241</v>
      </c>
      <c r="F636" s="210" t="s">
        <v>242</v>
      </c>
      <c r="G636" s="210" t="s">
        <v>877</v>
      </c>
      <c r="H636" s="194">
        <v>8000</v>
      </c>
      <c r="I636" s="274" t="s">
        <v>878</v>
      </c>
      <c r="J636" s="4" t="s">
        <v>918</v>
      </c>
      <c r="K636" s="207">
        <v>43929</v>
      </c>
      <c r="L636" s="207">
        <v>43959</v>
      </c>
      <c r="M636" s="4" t="s">
        <v>980</v>
      </c>
      <c r="N636" s="210" t="s">
        <v>422</v>
      </c>
      <c r="O636" s="208" t="s">
        <v>452</v>
      </c>
      <c r="P636" s="4" t="s">
        <v>1737</v>
      </c>
      <c r="Q636" s="209">
        <v>8000</v>
      </c>
      <c r="R636" s="209">
        <f t="shared" si="10"/>
        <v>0</v>
      </c>
    </row>
    <row r="637" spans="2:18">
      <c r="B637" s="201" t="s">
        <v>1316</v>
      </c>
      <c r="C637" s="210" t="s">
        <v>866</v>
      </c>
      <c r="D637" s="254" t="s">
        <v>916</v>
      </c>
      <c r="E637" s="254" t="s">
        <v>339</v>
      </c>
      <c r="F637" s="210" t="s">
        <v>242</v>
      </c>
      <c r="G637" s="210" t="s">
        <v>877</v>
      </c>
      <c r="H637" s="194">
        <v>2000</v>
      </c>
      <c r="I637" s="274" t="s">
        <v>878</v>
      </c>
      <c r="J637" s="4" t="s">
        <v>918</v>
      </c>
      <c r="K637" s="207">
        <v>43936</v>
      </c>
      <c r="L637" s="207">
        <v>43966</v>
      </c>
      <c r="M637" s="4" t="s">
        <v>980</v>
      </c>
      <c r="N637" s="210" t="s">
        <v>420</v>
      </c>
      <c r="O637" s="208" t="s">
        <v>452</v>
      </c>
      <c r="P637" s="4" t="s">
        <v>1501</v>
      </c>
      <c r="Q637" s="209">
        <v>2000</v>
      </c>
      <c r="R637" s="209">
        <f t="shared" si="10"/>
        <v>0</v>
      </c>
    </row>
    <row r="638" spans="2:18">
      <c r="B638" s="201" t="s">
        <v>1317</v>
      </c>
      <c r="C638" s="210" t="s">
        <v>866</v>
      </c>
      <c r="D638" s="254" t="s">
        <v>916</v>
      </c>
      <c r="E638" s="254" t="s">
        <v>169</v>
      </c>
      <c r="F638" s="210" t="s">
        <v>170</v>
      </c>
      <c r="G638" s="210" t="s">
        <v>877</v>
      </c>
      <c r="H638" s="194">
        <v>19000</v>
      </c>
      <c r="I638" s="274" t="s">
        <v>878</v>
      </c>
      <c r="J638" s="4" t="s">
        <v>918</v>
      </c>
      <c r="K638" s="207">
        <v>43958</v>
      </c>
      <c r="L638" s="207">
        <v>43988</v>
      </c>
      <c r="M638" s="4" t="s">
        <v>980</v>
      </c>
      <c r="N638" s="210" t="s">
        <v>420</v>
      </c>
      <c r="O638" s="208" t="s">
        <v>2082</v>
      </c>
      <c r="P638" s="4" t="s">
        <v>1501</v>
      </c>
      <c r="Q638" s="209">
        <v>4436.72</v>
      </c>
      <c r="R638" s="209">
        <f t="shared" si="10"/>
        <v>14563.279999999999</v>
      </c>
    </row>
    <row r="639" spans="2:18" ht="25.5">
      <c r="B639" s="201" t="s">
        <v>1318</v>
      </c>
      <c r="C639" s="210" t="s">
        <v>866</v>
      </c>
      <c r="D639" s="254" t="s">
        <v>916</v>
      </c>
      <c r="E639" s="254" t="s">
        <v>139</v>
      </c>
      <c r="F639" s="210" t="s">
        <v>140</v>
      </c>
      <c r="G639" s="210" t="s">
        <v>877</v>
      </c>
      <c r="H639" s="194">
        <v>11782</v>
      </c>
      <c r="I639" s="274" t="s">
        <v>878</v>
      </c>
      <c r="J639" s="4" t="s">
        <v>918</v>
      </c>
      <c r="K639" s="207">
        <v>43992</v>
      </c>
      <c r="L639" s="207">
        <v>44022</v>
      </c>
      <c r="M639" s="4" t="s">
        <v>980</v>
      </c>
      <c r="N639" s="210" t="s">
        <v>420</v>
      </c>
      <c r="O639" s="208"/>
      <c r="P639" s="4" t="s">
        <v>1501</v>
      </c>
      <c r="Q639" s="209">
        <v>11782</v>
      </c>
      <c r="R639" s="209">
        <f t="shared" si="10"/>
        <v>0</v>
      </c>
    </row>
    <row r="640" spans="2:18" ht="25.5">
      <c r="B640" s="201" t="s">
        <v>1319</v>
      </c>
      <c r="C640" s="210" t="s">
        <v>866</v>
      </c>
      <c r="D640" s="254" t="s">
        <v>916</v>
      </c>
      <c r="E640" s="254" t="s">
        <v>191</v>
      </c>
      <c r="F640" s="210" t="s">
        <v>192</v>
      </c>
      <c r="G640" s="210" t="s">
        <v>877</v>
      </c>
      <c r="H640" s="194">
        <v>15000</v>
      </c>
      <c r="I640" s="274" t="s">
        <v>878</v>
      </c>
      <c r="J640" s="4" t="s">
        <v>918</v>
      </c>
      <c r="K640" s="207">
        <v>43958</v>
      </c>
      <c r="L640" s="207">
        <v>43988</v>
      </c>
      <c r="M640" s="4" t="s">
        <v>980</v>
      </c>
      <c r="N640" s="210" t="s">
        <v>420</v>
      </c>
      <c r="O640" s="208"/>
      <c r="P640" s="4" t="s">
        <v>1501</v>
      </c>
      <c r="Q640" s="209">
        <v>15000</v>
      </c>
      <c r="R640" s="209">
        <f t="shared" si="10"/>
        <v>0</v>
      </c>
    </row>
    <row r="641" spans="2:18">
      <c r="B641" s="201" t="s">
        <v>1320</v>
      </c>
      <c r="C641" s="210" t="s">
        <v>866</v>
      </c>
      <c r="D641" s="254" t="s">
        <v>916</v>
      </c>
      <c r="E641" s="254" t="s">
        <v>179</v>
      </c>
      <c r="F641" s="210" t="s">
        <v>180</v>
      </c>
      <c r="G641" s="210" t="s">
        <v>877</v>
      </c>
      <c r="H641" s="194">
        <v>49648.44</v>
      </c>
      <c r="I641" s="274" t="s">
        <v>878</v>
      </c>
      <c r="J641" s="4" t="s">
        <v>918</v>
      </c>
      <c r="K641" s="207">
        <v>43880</v>
      </c>
      <c r="L641" s="207">
        <v>43910</v>
      </c>
      <c r="M641" s="4" t="s">
        <v>980</v>
      </c>
      <c r="N641" s="210" t="s">
        <v>422</v>
      </c>
      <c r="O641" s="208"/>
      <c r="P641" s="4" t="s">
        <v>1501</v>
      </c>
      <c r="Q641" s="209">
        <v>43637.84</v>
      </c>
      <c r="R641" s="209">
        <f t="shared" si="10"/>
        <v>6010.6000000000058</v>
      </c>
    </row>
    <row r="642" spans="2:18" ht="25.5">
      <c r="B642" s="201" t="s">
        <v>1321</v>
      </c>
      <c r="C642" s="210" t="s">
        <v>866</v>
      </c>
      <c r="D642" s="254" t="s">
        <v>916</v>
      </c>
      <c r="E642" s="254" t="s">
        <v>63</v>
      </c>
      <c r="F642" s="210" t="s">
        <v>64</v>
      </c>
      <c r="G642" s="210" t="s">
        <v>877</v>
      </c>
      <c r="H642" s="194">
        <v>77541.429999999993</v>
      </c>
      <c r="I642" s="274" t="s">
        <v>878</v>
      </c>
      <c r="J642" s="4" t="s">
        <v>918</v>
      </c>
      <c r="K642" s="207">
        <v>43894</v>
      </c>
      <c r="L642" s="207">
        <v>43924</v>
      </c>
      <c r="M642" s="4" t="s">
        <v>980</v>
      </c>
      <c r="N642" s="210" t="s">
        <v>422</v>
      </c>
      <c r="O642" s="208" t="s">
        <v>838</v>
      </c>
      <c r="P642" s="4" t="s">
        <v>1501</v>
      </c>
      <c r="Q642" s="209">
        <v>17416.43</v>
      </c>
      <c r="R642" s="209">
        <f t="shared" si="10"/>
        <v>60124.999999999993</v>
      </c>
    </row>
    <row r="643" spans="2:18">
      <c r="B643" s="201" t="s">
        <v>1322</v>
      </c>
      <c r="C643" s="4" t="s">
        <v>866</v>
      </c>
      <c r="D643" s="4" t="s">
        <v>511</v>
      </c>
      <c r="E643" s="219" t="s">
        <v>485</v>
      </c>
      <c r="F643" s="4" t="s">
        <v>533</v>
      </c>
      <c r="G643" s="4" t="s">
        <v>1104</v>
      </c>
      <c r="H643" s="205">
        <v>66486</v>
      </c>
      <c r="I643" s="223" t="s">
        <v>878</v>
      </c>
      <c r="J643" s="4" t="s">
        <v>918</v>
      </c>
      <c r="K643" s="207">
        <v>43840</v>
      </c>
      <c r="L643" s="207">
        <v>43862</v>
      </c>
      <c r="M643" s="4" t="s">
        <v>980</v>
      </c>
      <c r="N643" s="4" t="s">
        <v>558</v>
      </c>
      <c r="O643" s="198" t="s">
        <v>829</v>
      </c>
      <c r="P643" s="4" t="s">
        <v>1501</v>
      </c>
      <c r="Q643" s="209">
        <v>66486</v>
      </c>
      <c r="R643" s="209">
        <f t="shared" si="10"/>
        <v>0</v>
      </c>
    </row>
    <row r="644" spans="2:18">
      <c r="B644" s="201" t="s">
        <v>1323</v>
      </c>
      <c r="C644" s="210" t="s">
        <v>866</v>
      </c>
      <c r="D644" s="254" t="s">
        <v>916</v>
      </c>
      <c r="E644" s="254" t="s">
        <v>247</v>
      </c>
      <c r="F644" s="210" t="s">
        <v>461</v>
      </c>
      <c r="G644" s="210" t="s">
        <v>877</v>
      </c>
      <c r="H644" s="194">
        <v>7500</v>
      </c>
      <c r="I644" s="274" t="s">
        <v>878</v>
      </c>
      <c r="J644" s="4" t="s">
        <v>918</v>
      </c>
      <c r="K644" s="207">
        <v>43934</v>
      </c>
      <c r="L644" s="207">
        <v>43964</v>
      </c>
      <c r="M644" s="4" t="s">
        <v>980</v>
      </c>
      <c r="N644" s="210" t="s">
        <v>420</v>
      </c>
      <c r="O644" s="208"/>
      <c r="P644" s="4" t="s">
        <v>1501</v>
      </c>
      <c r="Q644" s="209">
        <v>1973.64</v>
      </c>
      <c r="R644" s="209">
        <f t="shared" si="10"/>
        <v>5526.36</v>
      </c>
    </row>
    <row r="645" spans="2:18">
      <c r="B645" s="201" t="s">
        <v>1324</v>
      </c>
      <c r="C645" s="210" t="s">
        <v>866</v>
      </c>
      <c r="D645" s="254" t="s">
        <v>916</v>
      </c>
      <c r="E645" s="254" t="s">
        <v>185</v>
      </c>
      <c r="F645" s="210" t="s">
        <v>186</v>
      </c>
      <c r="G645" s="210" t="s">
        <v>877</v>
      </c>
      <c r="H645" s="194">
        <v>15500</v>
      </c>
      <c r="I645" s="274" t="s">
        <v>878</v>
      </c>
      <c r="J645" s="4" t="s">
        <v>918</v>
      </c>
      <c r="K645" s="207">
        <v>44033</v>
      </c>
      <c r="L645" s="207">
        <v>44063</v>
      </c>
      <c r="M645" s="4" t="s">
        <v>980</v>
      </c>
      <c r="N645" s="210" t="s">
        <v>420</v>
      </c>
      <c r="O645" s="208"/>
      <c r="P645" s="4" t="s">
        <v>1501</v>
      </c>
      <c r="Q645" s="209">
        <v>1329.24</v>
      </c>
      <c r="R645" s="209">
        <f t="shared" si="10"/>
        <v>14170.76</v>
      </c>
    </row>
    <row r="646" spans="2:18" ht="25.5">
      <c r="B646" s="201" t="s">
        <v>1325</v>
      </c>
      <c r="C646" s="210" t="s">
        <v>866</v>
      </c>
      <c r="D646" s="254" t="s">
        <v>916</v>
      </c>
      <c r="E646" s="254" t="s">
        <v>118</v>
      </c>
      <c r="F646" s="210" t="s">
        <v>119</v>
      </c>
      <c r="G646" s="210" t="s">
        <v>877</v>
      </c>
      <c r="H646" s="194">
        <v>33142.269999999997</v>
      </c>
      <c r="I646" s="274" t="s">
        <v>878</v>
      </c>
      <c r="J646" s="4" t="s">
        <v>918</v>
      </c>
      <c r="K646" s="210" t="s">
        <v>416</v>
      </c>
      <c r="L646" s="210" t="s">
        <v>416</v>
      </c>
      <c r="M646" s="4" t="s">
        <v>980</v>
      </c>
      <c r="N646" s="210" t="s">
        <v>416</v>
      </c>
      <c r="O646" s="208"/>
      <c r="P646" s="4" t="s">
        <v>1501</v>
      </c>
      <c r="Q646" s="209">
        <v>22528.61</v>
      </c>
      <c r="R646" s="209">
        <f t="shared" si="10"/>
        <v>10613.659999999996</v>
      </c>
    </row>
    <row r="647" spans="2:18" ht="25.5">
      <c r="B647" s="201" t="s">
        <v>1326</v>
      </c>
      <c r="C647" s="210" t="s">
        <v>866</v>
      </c>
      <c r="D647" s="254" t="s">
        <v>916</v>
      </c>
      <c r="E647" s="254" t="s">
        <v>81</v>
      </c>
      <c r="F647" s="210" t="s">
        <v>82</v>
      </c>
      <c r="G647" s="210" t="s">
        <v>877</v>
      </c>
      <c r="H647" s="194">
        <v>34424.400000000001</v>
      </c>
      <c r="I647" s="274" t="s">
        <v>878</v>
      </c>
      <c r="J647" s="4" t="s">
        <v>918</v>
      </c>
      <c r="K647" s="210" t="s">
        <v>416</v>
      </c>
      <c r="L647" s="210" t="s">
        <v>416</v>
      </c>
      <c r="M647" s="4" t="s">
        <v>980</v>
      </c>
      <c r="N647" s="210" t="s">
        <v>416</v>
      </c>
      <c r="O647" s="208"/>
      <c r="P647" s="4" t="s">
        <v>1504</v>
      </c>
      <c r="Q647" s="209">
        <v>5663.51</v>
      </c>
      <c r="R647" s="209">
        <f t="shared" si="10"/>
        <v>28760.89</v>
      </c>
    </row>
    <row r="648" spans="2:18" ht="25.5">
      <c r="B648" s="201" t="s">
        <v>1327</v>
      </c>
      <c r="C648" s="210" t="s">
        <v>866</v>
      </c>
      <c r="D648" s="254" t="s">
        <v>916</v>
      </c>
      <c r="E648" s="254" t="s">
        <v>193</v>
      </c>
      <c r="F648" s="210" t="s">
        <v>194</v>
      </c>
      <c r="G648" s="210" t="s">
        <v>877</v>
      </c>
      <c r="H648" s="194">
        <v>15000</v>
      </c>
      <c r="I648" s="274" t="s">
        <v>878</v>
      </c>
      <c r="J648" s="4" t="s">
        <v>918</v>
      </c>
      <c r="K648" s="210" t="s">
        <v>416</v>
      </c>
      <c r="L648" s="210" t="s">
        <v>416</v>
      </c>
      <c r="M648" s="4" t="s">
        <v>980</v>
      </c>
      <c r="N648" s="210" t="s">
        <v>416</v>
      </c>
      <c r="O648" s="208"/>
      <c r="P648" s="4" t="s">
        <v>1504</v>
      </c>
      <c r="Q648" s="209">
        <v>7387.14</v>
      </c>
      <c r="R648" s="209">
        <f t="shared" si="10"/>
        <v>7612.86</v>
      </c>
    </row>
    <row r="649" spans="2:18" ht="25.5">
      <c r="B649" s="201" t="s">
        <v>1328</v>
      </c>
      <c r="C649" s="210" t="s">
        <v>866</v>
      </c>
      <c r="D649" s="254" t="s">
        <v>916</v>
      </c>
      <c r="E649" s="254" t="s">
        <v>263</v>
      </c>
      <c r="F649" s="210" t="s">
        <v>264</v>
      </c>
      <c r="G649" s="210" t="s">
        <v>877</v>
      </c>
      <c r="H649" s="194">
        <v>7000</v>
      </c>
      <c r="I649" s="274" t="s">
        <v>878</v>
      </c>
      <c r="J649" s="4" t="s">
        <v>918</v>
      </c>
      <c r="K649" s="210" t="s">
        <v>416</v>
      </c>
      <c r="L649" s="210" t="s">
        <v>416</v>
      </c>
      <c r="M649" s="4" t="s">
        <v>980</v>
      </c>
      <c r="N649" s="210" t="s">
        <v>416</v>
      </c>
      <c r="O649" s="208"/>
      <c r="P649" s="4" t="s">
        <v>1504</v>
      </c>
      <c r="Q649" s="209">
        <v>7000</v>
      </c>
      <c r="R649" s="209">
        <f t="shared" si="10"/>
        <v>0</v>
      </c>
    </row>
    <row r="650" spans="2:18" ht="25.5">
      <c r="B650" s="201" t="s">
        <v>1329</v>
      </c>
      <c r="C650" s="210" t="s">
        <v>866</v>
      </c>
      <c r="D650" s="254" t="s">
        <v>916</v>
      </c>
      <c r="E650" s="254" t="s">
        <v>284</v>
      </c>
      <c r="F650" s="210" t="s">
        <v>285</v>
      </c>
      <c r="G650" s="210" t="s">
        <v>877</v>
      </c>
      <c r="H650" s="194">
        <v>5000</v>
      </c>
      <c r="I650" s="274" t="s">
        <v>878</v>
      </c>
      <c r="J650" s="4" t="s">
        <v>918</v>
      </c>
      <c r="K650" s="210" t="s">
        <v>416</v>
      </c>
      <c r="L650" s="210" t="s">
        <v>416</v>
      </c>
      <c r="M650" s="4" t="s">
        <v>980</v>
      </c>
      <c r="N650" s="210" t="s">
        <v>416</v>
      </c>
      <c r="O650" s="208"/>
      <c r="P650" s="4" t="s">
        <v>1737</v>
      </c>
      <c r="Q650" s="209">
        <v>5000</v>
      </c>
      <c r="R650" s="209">
        <f t="shared" si="10"/>
        <v>0</v>
      </c>
    </row>
    <row r="651" spans="2:18" ht="25.5">
      <c r="B651" s="201" t="s">
        <v>1330</v>
      </c>
      <c r="C651" s="210" t="s">
        <v>866</v>
      </c>
      <c r="D651" s="254" t="s">
        <v>916</v>
      </c>
      <c r="E651" s="254" t="s">
        <v>356</v>
      </c>
      <c r="F651" s="210" t="s">
        <v>357</v>
      </c>
      <c r="G651" s="210" t="s">
        <v>877</v>
      </c>
      <c r="H651" s="194">
        <v>1500</v>
      </c>
      <c r="I651" s="274" t="s">
        <v>878</v>
      </c>
      <c r="J651" s="4" t="s">
        <v>918</v>
      </c>
      <c r="K651" s="210" t="s">
        <v>416</v>
      </c>
      <c r="L651" s="210" t="s">
        <v>416</v>
      </c>
      <c r="M651" s="4" t="s">
        <v>980</v>
      </c>
      <c r="N651" s="210" t="s">
        <v>416</v>
      </c>
      <c r="O651" s="208"/>
      <c r="P651" s="4" t="s">
        <v>1737</v>
      </c>
      <c r="Q651" s="209">
        <v>1500</v>
      </c>
      <c r="R651" s="209">
        <f t="shared" si="10"/>
        <v>0</v>
      </c>
    </row>
    <row r="652" spans="2:18" ht="25.5">
      <c r="B652" s="201" t="s">
        <v>1331</v>
      </c>
      <c r="C652" s="210" t="s">
        <v>866</v>
      </c>
      <c r="D652" s="254" t="s">
        <v>916</v>
      </c>
      <c r="E652" s="254" t="s">
        <v>295</v>
      </c>
      <c r="F652" s="210" t="s">
        <v>296</v>
      </c>
      <c r="G652" s="210" t="s">
        <v>877</v>
      </c>
      <c r="H652" s="194">
        <v>4000</v>
      </c>
      <c r="I652" s="274" t="s">
        <v>878</v>
      </c>
      <c r="J652" s="4" t="s">
        <v>918</v>
      </c>
      <c r="K652" s="210" t="s">
        <v>416</v>
      </c>
      <c r="L652" s="210" t="s">
        <v>416</v>
      </c>
      <c r="M652" s="4" t="s">
        <v>980</v>
      </c>
      <c r="N652" s="210" t="s">
        <v>416</v>
      </c>
      <c r="O652" s="208"/>
      <c r="P652" s="4" t="s">
        <v>1504</v>
      </c>
      <c r="Q652" s="209">
        <v>2012.58</v>
      </c>
      <c r="R652" s="209">
        <f t="shared" si="10"/>
        <v>1987.42</v>
      </c>
    </row>
    <row r="653" spans="2:18" ht="25.5">
      <c r="B653" s="201" t="s">
        <v>1332</v>
      </c>
      <c r="C653" s="210" t="s">
        <v>866</v>
      </c>
      <c r="D653" s="254" t="s">
        <v>916</v>
      </c>
      <c r="E653" s="254" t="s">
        <v>219</v>
      </c>
      <c r="F653" s="210" t="s">
        <v>220</v>
      </c>
      <c r="G653" s="210" t="s">
        <v>877</v>
      </c>
      <c r="H653" s="194">
        <v>10000</v>
      </c>
      <c r="I653" s="274" t="s">
        <v>878</v>
      </c>
      <c r="J653" s="4" t="s">
        <v>918</v>
      </c>
      <c r="K653" s="210" t="s">
        <v>416</v>
      </c>
      <c r="L653" s="210" t="s">
        <v>416</v>
      </c>
      <c r="M653" s="4" t="s">
        <v>980</v>
      </c>
      <c r="N653" s="210" t="s">
        <v>416</v>
      </c>
      <c r="O653" s="208"/>
      <c r="P653" s="4" t="s">
        <v>1504</v>
      </c>
      <c r="Q653" s="209">
        <v>10000</v>
      </c>
      <c r="R653" s="209">
        <f t="shared" si="10"/>
        <v>0</v>
      </c>
    </row>
    <row r="654" spans="2:18" ht="25.5">
      <c r="B654" s="201" t="s">
        <v>1333</v>
      </c>
      <c r="C654" s="210" t="s">
        <v>866</v>
      </c>
      <c r="D654" s="254" t="s">
        <v>916</v>
      </c>
      <c r="E654" s="254" t="s">
        <v>221</v>
      </c>
      <c r="F654" s="210" t="s">
        <v>222</v>
      </c>
      <c r="G654" s="210" t="s">
        <v>877</v>
      </c>
      <c r="H654" s="194">
        <v>10000</v>
      </c>
      <c r="I654" s="274" t="s">
        <v>878</v>
      </c>
      <c r="J654" s="4" t="s">
        <v>918</v>
      </c>
      <c r="K654" s="210" t="s">
        <v>416</v>
      </c>
      <c r="L654" s="210" t="s">
        <v>416</v>
      </c>
      <c r="M654" s="4" t="s">
        <v>980</v>
      </c>
      <c r="N654" s="210" t="s">
        <v>416</v>
      </c>
      <c r="O654" s="208"/>
      <c r="P654" s="4" t="s">
        <v>1504</v>
      </c>
      <c r="Q654" s="209">
        <v>10000</v>
      </c>
      <c r="R654" s="209">
        <f t="shared" si="10"/>
        <v>0</v>
      </c>
    </row>
    <row r="655" spans="2:18">
      <c r="B655" s="201" t="s">
        <v>1334</v>
      </c>
      <c r="C655" s="210" t="s">
        <v>866</v>
      </c>
      <c r="D655" s="254" t="s">
        <v>916</v>
      </c>
      <c r="E655" s="254" t="s">
        <v>346</v>
      </c>
      <c r="F655" s="210" t="s">
        <v>347</v>
      </c>
      <c r="G655" s="210" t="s">
        <v>877</v>
      </c>
      <c r="H655" s="194">
        <v>1700</v>
      </c>
      <c r="I655" s="274" t="s">
        <v>878</v>
      </c>
      <c r="J655" s="4" t="s">
        <v>918</v>
      </c>
      <c r="K655" s="207">
        <v>43890</v>
      </c>
      <c r="L655" s="207">
        <v>43920</v>
      </c>
      <c r="M655" s="4" t="s">
        <v>980</v>
      </c>
      <c r="N655" s="210" t="s">
        <v>423</v>
      </c>
      <c r="O655" s="208"/>
      <c r="P655" s="4" t="s">
        <v>1504</v>
      </c>
      <c r="Q655" s="209">
        <v>686.95</v>
      </c>
      <c r="R655" s="209">
        <f t="shared" si="10"/>
        <v>1013.05</v>
      </c>
    </row>
    <row r="656" spans="2:18" ht="25.5">
      <c r="B656" s="201" t="s">
        <v>1335</v>
      </c>
      <c r="C656" s="210" t="s">
        <v>866</v>
      </c>
      <c r="D656" s="254" t="s">
        <v>916</v>
      </c>
      <c r="E656" s="254" t="s">
        <v>135</v>
      </c>
      <c r="F656" s="210" t="s">
        <v>136</v>
      </c>
      <c r="G656" s="210" t="s">
        <v>877</v>
      </c>
      <c r="H656" s="194">
        <v>28000</v>
      </c>
      <c r="I656" s="274" t="s">
        <v>878</v>
      </c>
      <c r="J656" s="4" t="s">
        <v>918</v>
      </c>
      <c r="K656" s="207">
        <v>43894</v>
      </c>
      <c r="L656" s="207">
        <v>43924</v>
      </c>
      <c r="M656" s="4" t="s">
        <v>980</v>
      </c>
      <c r="N656" s="210" t="s">
        <v>423</v>
      </c>
      <c r="O656" s="208"/>
      <c r="P656" s="4" t="s">
        <v>1504</v>
      </c>
      <c r="Q656" s="209">
        <v>1089.8599999999999</v>
      </c>
      <c r="R656" s="209">
        <f t="shared" si="10"/>
        <v>26910.14</v>
      </c>
    </row>
    <row r="657" spans="2:18">
      <c r="B657" s="201" t="s">
        <v>1336</v>
      </c>
      <c r="C657" s="210" t="s">
        <v>866</v>
      </c>
      <c r="D657" s="254" t="s">
        <v>916</v>
      </c>
      <c r="E657" s="254" t="s">
        <v>85</v>
      </c>
      <c r="F657" s="210" t="s">
        <v>86</v>
      </c>
      <c r="G657" s="210" t="s">
        <v>877</v>
      </c>
      <c r="H657" s="194">
        <v>36825.5</v>
      </c>
      <c r="I657" s="274" t="s">
        <v>878</v>
      </c>
      <c r="J657" s="4" t="s">
        <v>918</v>
      </c>
      <c r="K657" s="207">
        <v>43993</v>
      </c>
      <c r="L657" s="207">
        <v>44023</v>
      </c>
      <c r="M657" s="4" t="s">
        <v>980</v>
      </c>
      <c r="N657" s="210" t="s">
        <v>418</v>
      </c>
      <c r="O657" s="208"/>
      <c r="P657" s="4" t="s">
        <v>1504</v>
      </c>
      <c r="Q657" s="209">
        <v>34944</v>
      </c>
      <c r="R657" s="209">
        <f t="shared" si="10"/>
        <v>1881.5</v>
      </c>
    </row>
    <row r="658" spans="2:18" ht="25.5">
      <c r="B658" s="201" t="s">
        <v>1337</v>
      </c>
      <c r="C658" s="210" t="s">
        <v>866</v>
      </c>
      <c r="D658" s="254" t="s">
        <v>916</v>
      </c>
      <c r="E658" s="254" t="s">
        <v>223</v>
      </c>
      <c r="F658" s="210" t="s">
        <v>224</v>
      </c>
      <c r="G658" s="210" t="s">
        <v>877</v>
      </c>
      <c r="H658" s="194">
        <v>12781.73</v>
      </c>
      <c r="I658" s="274" t="s">
        <v>878</v>
      </c>
      <c r="J658" s="4" t="s">
        <v>918</v>
      </c>
      <c r="K658" s="210" t="s">
        <v>416</v>
      </c>
      <c r="L658" s="210" t="s">
        <v>416</v>
      </c>
      <c r="M658" s="4" t="s">
        <v>980</v>
      </c>
      <c r="N658" s="210" t="s">
        <v>416</v>
      </c>
      <c r="O658" s="208"/>
      <c r="P658" s="4" t="s">
        <v>1503</v>
      </c>
      <c r="Q658" s="209">
        <v>12529.16</v>
      </c>
      <c r="R658" s="209">
        <f t="shared" si="10"/>
        <v>252.56999999999971</v>
      </c>
    </row>
    <row r="659" spans="2:18">
      <c r="B659" s="201" t="s">
        <v>1338</v>
      </c>
      <c r="C659" s="210" t="s">
        <v>866</v>
      </c>
      <c r="D659" s="254" t="s">
        <v>916</v>
      </c>
      <c r="E659" s="254" t="s">
        <v>127</v>
      </c>
      <c r="F659" s="210" t="s">
        <v>128</v>
      </c>
      <c r="G659" s="210" t="s">
        <v>877</v>
      </c>
      <c r="H659" s="194">
        <v>24268.37</v>
      </c>
      <c r="I659" s="274" t="s">
        <v>878</v>
      </c>
      <c r="J659" s="4" t="s">
        <v>918</v>
      </c>
      <c r="K659" s="207">
        <v>43903</v>
      </c>
      <c r="L659" s="207">
        <v>43933</v>
      </c>
      <c r="M659" s="4" t="s">
        <v>980</v>
      </c>
      <c r="N659" s="210" t="s">
        <v>420</v>
      </c>
      <c r="O659" s="208"/>
      <c r="P659" s="4" t="s">
        <v>1503</v>
      </c>
      <c r="Q659" s="209">
        <v>24268.37</v>
      </c>
      <c r="R659" s="209">
        <f t="shared" si="10"/>
        <v>0</v>
      </c>
    </row>
    <row r="660" spans="2:18" ht="25.5">
      <c r="B660" s="201" t="s">
        <v>1339</v>
      </c>
      <c r="C660" s="210" t="s">
        <v>866</v>
      </c>
      <c r="D660" s="254" t="s">
        <v>916</v>
      </c>
      <c r="E660" s="254" t="s">
        <v>340</v>
      </c>
      <c r="F660" s="210" t="s">
        <v>341</v>
      </c>
      <c r="G660" s="210" t="s">
        <v>877</v>
      </c>
      <c r="H660" s="194">
        <v>1800</v>
      </c>
      <c r="I660" s="274" t="s">
        <v>878</v>
      </c>
      <c r="J660" s="4" t="s">
        <v>918</v>
      </c>
      <c r="K660" s="210" t="s">
        <v>416</v>
      </c>
      <c r="L660" s="210" t="s">
        <v>416</v>
      </c>
      <c r="M660" s="4" t="s">
        <v>980</v>
      </c>
      <c r="N660" s="210" t="s">
        <v>416</v>
      </c>
      <c r="O660" s="208"/>
      <c r="P660" s="4" t="s">
        <v>1503</v>
      </c>
      <c r="Q660" s="209">
        <v>1527.63</v>
      </c>
      <c r="R660" s="209">
        <f t="shared" si="10"/>
        <v>272.36999999999989</v>
      </c>
    </row>
    <row r="661" spans="2:18" ht="25.5">
      <c r="B661" s="201" t="s">
        <v>1340</v>
      </c>
      <c r="C661" s="210" t="s">
        <v>866</v>
      </c>
      <c r="D661" s="254" t="s">
        <v>916</v>
      </c>
      <c r="E661" s="254" t="s">
        <v>83</v>
      </c>
      <c r="F661" s="210" t="s">
        <v>84</v>
      </c>
      <c r="G661" s="210" t="s">
        <v>877</v>
      </c>
      <c r="H661" s="194">
        <v>50000</v>
      </c>
      <c r="I661" s="274" t="s">
        <v>878</v>
      </c>
      <c r="J661" s="4" t="s">
        <v>918</v>
      </c>
      <c r="K661" s="210" t="s">
        <v>416</v>
      </c>
      <c r="L661" s="210" t="s">
        <v>416</v>
      </c>
      <c r="M661" s="4" t="s">
        <v>980</v>
      </c>
      <c r="N661" s="210" t="s">
        <v>416</v>
      </c>
      <c r="O661" s="208"/>
      <c r="P661" s="4" t="s">
        <v>1503</v>
      </c>
      <c r="Q661" s="209">
        <v>25815.72</v>
      </c>
      <c r="R661" s="209">
        <f t="shared" si="10"/>
        <v>24184.28</v>
      </c>
    </row>
    <row r="662" spans="2:18">
      <c r="B662" s="201" t="s">
        <v>1341</v>
      </c>
      <c r="C662" s="210" t="s">
        <v>866</v>
      </c>
      <c r="D662" s="254" t="s">
        <v>916</v>
      </c>
      <c r="E662" s="254" t="s">
        <v>157</v>
      </c>
      <c r="F662" s="210" t="s">
        <v>158</v>
      </c>
      <c r="G662" s="210" t="s">
        <v>877</v>
      </c>
      <c r="H662" s="194">
        <v>22445.200000000001</v>
      </c>
      <c r="I662" s="274" t="s">
        <v>878</v>
      </c>
      <c r="J662" s="4" t="s">
        <v>918</v>
      </c>
      <c r="K662" s="207">
        <v>43982</v>
      </c>
      <c r="L662" s="207">
        <v>44012</v>
      </c>
      <c r="M662" s="4" t="s">
        <v>980</v>
      </c>
      <c r="N662" s="210" t="s">
        <v>418</v>
      </c>
      <c r="O662" s="208" t="s">
        <v>450</v>
      </c>
      <c r="P662" s="4" t="s">
        <v>1503</v>
      </c>
      <c r="Q662" s="209">
        <v>22177.24</v>
      </c>
      <c r="R662" s="209">
        <f t="shared" si="10"/>
        <v>267.95999999999913</v>
      </c>
    </row>
    <row r="663" spans="2:18">
      <c r="B663" s="201" t="s">
        <v>1342</v>
      </c>
      <c r="C663" s="210" t="s">
        <v>866</v>
      </c>
      <c r="D663" s="254" t="s">
        <v>916</v>
      </c>
      <c r="E663" s="254" t="s">
        <v>362</v>
      </c>
      <c r="F663" s="210" t="s">
        <v>363</v>
      </c>
      <c r="G663" s="210" t="s">
        <v>877</v>
      </c>
      <c r="H663" s="194">
        <v>3699.9</v>
      </c>
      <c r="I663" s="274" t="s">
        <v>878</v>
      </c>
      <c r="J663" s="4" t="s">
        <v>918</v>
      </c>
      <c r="K663" s="207">
        <v>43901</v>
      </c>
      <c r="L663" s="207">
        <v>43931</v>
      </c>
      <c r="M663" s="4" t="s">
        <v>980</v>
      </c>
      <c r="N663" s="210" t="s">
        <v>419</v>
      </c>
      <c r="O663" s="208" t="s">
        <v>450</v>
      </c>
      <c r="P663" s="4" t="s">
        <v>1503</v>
      </c>
      <c r="Q663" s="194">
        <v>3682.63</v>
      </c>
      <c r="R663" s="209">
        <f t="shared" si="10"/>
        <v>17.269999999999982</v>
      </c>
    </row>
    <row r="664" spans="2:18" ht="25.5">
      <c r="B664" s="201" t="s">
        <v>1343</v>
      </c>
      <c r="C664" s="4" t="s">
        <v>866</v>
      </c>
      <c r="D664" s="4" t="s">
        <v>1117</v>
      </c>
      <c r="E664" s="1" t="s">
        <v>1142</v>
      </c>
      <c r="F664" s="4" t="s">
        <v>1143</v>
      </c>
      <c r="G664" s="4" t="s">
        <v>877</v>
      </c>
      <c r="H664" s="205">
        <v>2500</v>
      </c>
      <c r="I664" s="223" t="s">
        <v>878</v>
      </c>
      <c r="J664" s="4" t="s">
        <v>918</v>
      </c>
      <c r="K664" s="4" t="s">
        <v>1144</v>
      </c>
      <c r="L664" s="4" t="s">
        <v>1144</v>
      </c>
      <c r="M664" s="4" t="s">
        <v>980</v>
      </c>
      <c r="N664" s="4" t="s">
        <v>1145</v>
      </c>
      <c r="O664" s="198"/>
      <c r="P664" s="4" t="s">
        <v>1503</v>
      </c>
      <c r="Q664" s="209">
        <v>2500</v>
      </c>
      <c r="R664" s="209">
        <f t="shared" si="10"/>
        <v>0</v>
      </c>
    </row>
    <row r="665" spans="2:18" ht="25.5">
      <c r="B665" s="201" t="s">
        <v>1344</v>
      </c>
      <c r="C665" s="210" t="s">
        <v>866</v>
      </c>
      <c r="D665" s="254" t="s">
        <v>916</v>
      </c>
      <c r="E665" s="254" t="s">
        <v>286</v>
      </c>
      <c r="F665" s="210" t="s">
        <v>287</v>
      </c>
      <c r="G665" s="210" t="s">
        <v>877</v>
      </c>
      <c r="H665" s="194">
        <v>5000</v>
      </c>
      <c r="I665" s="274" t="s">
        <v>878</v>
      </c>
      <c r="J665" s="4" t="s">
        <v>918</v>
      </c>
      <c r="K665" s="210" t="s">
        <v>416</v>
      </c>
      <c r="L665" s="210" t="s">
        <v>416</v>
      </c>
      <c r="M665" s="4" t="s">
        <v>980</v>
      </c>
      <c r="N665" s="210" t="s">
        <v>416</v>
      </c>
      <c r="O665" s="208"/>
      <c r="P665" s="4" t="s">
        <v>1503</v>
      </c>
      <c r="Q665" s="209">
        <v>5000</v>
      </c>
      <c r="R665" s="209">
        <f t="shared" si="10"/>
        <v>0</v>
      </c>
    </row>
    <row r="666" spans="2:18">
      <c r="B666" s="201" t="s">
        <v>1345</v>
      </c>
      <c r="C666" s="4" t="s">
        <v>866</v>
      </c>
      <c r="D666" s="4" t="s">
        <v>511</v>
      </c>
      <c r="E666" s="211" t="s">
        <v>491</v>
      </c>
      <c r="F666" s="193" t="s">
        <v>539</v>
      </c>
      <c r="G666" s="4" t="s">
        <v>514</v>
      </c>
      <c r="H666" s="205">
        <v>50000</v>
      </c>
      <c r="I666" s="223" t="s">
        <v>878</v>
      </c>
      <c r="J666" s="4" t="s">
        <v>918</v>
      </c>
      <c r="K666" s="207">
        <v>43939</v>
      </c>
      <c r="L666" s="207">
        <v>43969</v>
      </c>
      <c r="M666" s="4" t="s">
        <v>980</v>
      </c>
      <c r="N666" s="212" t="s">
        <v>896</v>
      </c>
      <c r="O666" s="198"/>
      <c r="P666" s="4" t="s">
        <v>1737</v>
      </c>
      <c r="Q666" s="209">
        <v>50000</v>
      </c>
      <c r="R666" s="209">
        <f t="shared" si="10"/>
        <v>0</v>
      </c>
    </row>
    <row r="667" spans="2:18" ht="38.25">
      <c r="B667" s="201" t="s">
        <v>1346</v>
      </c>
      <c r="C667" s="4" t="s">
        <v>866</v>
      </c>
      <c r="D667" s="4" t="s">
        <v>511</v>
      </c>
      <c r="E667" s="211" t="s">
        <v>1902</v>
      </c>
      <c r="F667" s="193" t="s">
        <v>1903</v>
      </c>
      <c r="G667" s="4" t="s">
        <v>1104</v>
      </c>
      <c r="H667" s="205">
        <v>20000</v>
      </c>
      <c r="I667" s="223" t="s">
        <v>878</v>
      </c>
      <c r="J667" s="4" t="s">
        <v>918</v>
      </c>
      <c r="K667" s="207">
        <v>43860</v>
      </c>
      <c r="L667" s="207">
        <v>43905</v>
      </c>
      <c r="M667" s="4" t="s">
        <v>980</v>
      </c>
      <c r="N667" s="212" t="s">
        <v>895</v>
      </c>
      <c r="O667" s="198" t="s">
        <v>810</v>
      </c>
      <c r="P667" s="4" t="s">
        <v>1737</v>
      </c>
      <c r="Q667" s="209">
        <v>20000</v>
      </c>
      <c r="R667" s="209">
        <f t="shared" si="10"/>
        <v>0</v>
      </c>
    </row>
    <row r="668" spans="2:18" ht="25.5">
      <c r="B668" s="201" t="s">
        <v>1347</v>
      </c>
      <c r="C668" s="210" t="s">
        <v>866</v>
      </c>
      <c r="D668" s="254" t="s">
        <v>916</v>
      </c>
      <c r="E668" s="254" t="s">
        <v>203</v>
      </c>
      <c r="F668" s="210" t="s">
        <v>204</v>
      </c>
      <c r="G668" s="210" t="s">
        <v>877</v>
      </c>
      <c r="H668" s="194">
        <v>12000</v>
      </c>
      <c r="I668" s="274" t="s">
        <v>878</v>
      </c>
      <c r="J668" s="4" t="s">
        <v>918</v>
      </c>
      <c r="K668" s="207">
        <v>43936</v>
      </c>
      <c r="L668" s="207">
        <v>43966</v>
      </c>
      <c r="M668" s="4" t="s">
        <v>980</v>
      </c>
      <c r="N668" s="210" t="s">
        <v>422</v>
      </c>
      <c r="O668" s="208"/>
      <c r="P668" s="4" t="s">
        <v>1737</v>
      </c>
      <c r="Q668" s="209">
        <v>3361.29</v>
      </c>
      <c r="R668" s="209">
        <f t="shared" si="10"/>
        <v>8638.7099999999991</v>
      </c>
    </row>
    <row r="669" spans="2:18" ht="25.5">
      <c r="B669" s="201" t="s">
        <v>1348</v>
      </c>
      <c r="C669" s="210" t="s">
        <v>866</v>
      </c>
      <c r="D669" s="254" t="s">
        <v>916</v>
      </c>
      <c r="E669" s="254" t="s">
        <v>378</v>
      </c>
      <c r="F669" s="210" t="s">
        <v>379</v>
      </c>
      <c r="G669" s="210" t="s">
        <v>877</v>
      </c>
      <c r="H669" s="194">
        <v>1000</v>
      </c>
      <c r="I669" s="274" t="s">
        <v>878</v>
      </c>
      <c r="J669" s="4" t="s">
        <v>918</v>
      </c>
      <c r="K669" s="210" t="s">
        <v>416</v>
      </c>
      <c r="L669" s="210" t="s">
        <v>416</v>
      </c>
      <c r="M669" s="4" t="s">
        <v>980</v>
      </c>
      <c r="N669" s="210" t="s">
        <v>416</v>
      </c>
      <c r="O669" s="208"/>
      <c r="P669" s="4" t="s">
        <v>1737</v>
      </c>
      <c r="Q669" s="209">
        <v>1000</v>
      </c>
      <c r="R669" s="209">
        <f t="shared" si="10"/>
        <v>0</v>
      </c>
    </row>
    <row r="670" spans="2:18" ht="25.5">
      <c r="B670" s="201" t="s">
        <v>1349</v>
      </c>
      <c r="C670" s="210" t="s">
        <v>866</v>
      </c>
      <c r="D670" s="254" t="s">
        <v>916</v>
      </c>
      <c r="E670" s="254" t="s">
        <v>386</v>
      </c>
      <c r="F670" s="210" t="s">
        <v>387</v>
      </c>
      <c r="G670" s="210" t="s">
        <v>877</v>
      </c>
      <c r="H670" s="194">
        <v>500</v>
      </c>
      <c r="I670" s="274" t="s">
        <v>878</v>
      </c>
      <c r="J670" s="4" t="s">
        <v>918</v>
      </c>
      <c r="K670" s="4" t="s">
        <v>416</v>
      </c>
      <c r="L670" s="4" t="s">
        <v>416</v>
      </c>
      <c r="M670" s="4" t="s">
        <v>980</v>
      </c>
      <c r="N670" s="4" t="s">
        <v>416</v>
      </c>
      <c r="O670" s="208"/>
      <c r="P670" s="4" t="s">
        <v>1737</v>
      </c>
      <c r="Q670" s="209">
        <v>247.82</v>
      </c>
      <c r="R670" s="209">
        <f t="shared" si="10"/>
        <v>252.18</v>
      </c>
    </row>
    <row r="671" spans="2:18">
      <c r="B671" s="201" t="s">
        <v>1350</v>
      </c>
      <c r="C671" s="210" t="s">
        <v>866</v>
      </c>
      <c r="D671" s="254" t="s">
        <v>916</v>
      </c>
      <c r="E671" s="254" t="s">
        <v>45</v>
      </c>
      <c r="F671" s="210" t="s">
        <v>46</v>
      </c>
      <c r="G671" s="210" t="s">
        <v>877</v>
      </c>
      <c r="H671" s="194">
        <v>109000</v>
      </c>
      <c r="I671" s="274" t="s">
        <v>878</v>
      </c>
      <c r="J671" s="4" t="s">
        <v>918</v>
      </c>
      <c r="K671" s="207">
        <v>43938</v>
      </c>
      <c r="L671" s="207">
        <v>43968</v>
      </c>
      <c r="M671" s="4" t="s">
        <v>980</v>
      </c>
      <c r="N671" s="210" t="s">
        <v>420</v>
      </c>
      <c r="O671" s="208"/>
      <c r="P671" s="4" t="s">
        <v>1503</v>
      </c>
      <c r="Q671" s="209">
        <v>88286.7</v>
      </c>
      <c r="R671" s="209">
        <f t="shared" si="10"/>
        <v>20713.300000000003</v>
      </c>
    </row>
    <row r="672" spans="2:18" ht="25.5">
      <c r="B672" s="201" t="s">
        <v>1351</v>
      </c>
      <c r="C672" s="210" t="s">
        <v>866</v>
      </c>
      <c r="D672" s="254" t="s">
        <v>916</v>
      </c>
      <c r="E672" s="254" t="s">
        <v>288</v>
      </c>
      <c r="F672" s="210" t="s">
        <v>289</v>
      </c>
      <c r="G672" s="210" t="s">
        <v>877</v>
      </c>
      <c r="H672" s="194">
        <v>5000</v>
      </c>
      <c r="I672" s="274" t="s">
        <v>878</v>
      </c>
      <c r="J672" s="4" t="s">
        <v>918</v>
      </c>
      <c r="K672" s="210" t="s">
        <v>416</v>
      </c>
      <c r="L672" s="210" t="s">
        <v>416</v>
      </c>
      <c r="M672" s="4" t="s">
        <v>980</v>
      </c>
      <c r="N672" s="210" t="s">
        <v>416</v>
      </c>
      <c r="O672" s="208"/>
      <c r="P672" s="4" t="s">
        <v>1503</v>
      </c>
      <c r="Q672" s="209">
        <v>5000</v>
      </c>
      <c r="R672" s="209">
        <f t="shared" si="10"/>
        <v>0</v>
      </c>
    </row>
    <row r="673" spans="2:18">
      <c r="B673" s="201" t="s">
        <v>1352</v>
      </c>
      <c r="C673" s="210" t="s">
        <v>866</v>
      </c>
      <c r="D673" s="254" t="s">
        <v>916</v>
      </c>
      <c r="E673" s="254" t="s">
        <v>129</v>
      </c>
      <c r="F673" s="210" t="s">
        <v>130</v>
      </c>
      <c r="G673" s="210" t="s">
        <v>877</v>
      </c>
      <c r="H673" s="194">
        <v>30000</v>
      </c>
      <c r="I673" s="274" t="s">
        <v>878</v>
      </c>
      <c r="J673" s="4" t="s">
        <v>918</v>
      </c>
      <c r="K673" s="207">
        <v>43929</v>
      </c>
      <c r="L673" s="207">
        <v>43959</v>
      </c>
      <c r="M673" s="4" t="s">
        <v>980</v>
      </c>
      <c r="N673" s="210" t="s">
        <v>422</v>
      </c>
      <c r="O673" s="208"/>
      <c r="P673" s="4" t="s">
        <v>1503</v>
      </c>
      <c r="Q673" s="209">
        <v>30000</v>
      </c>
      <c r="R673" s="209">
        <f t="shared" si="10"/>
        <v>0</v>
      </c>
    </row>
    <row r="674" spans="2:18" ht="25.5">
      <c r="B674" s="201" t="s">
        <v>1353</v>
      </c>
      <c r="C674" s="210" t="s">
        <v>866</v>
      </c>
      <c r="D674" s="254" t="s">
        <v>916</v>
      </c>
      <c r="E674" s="254" t="s">
        <v>254</v>
      </c>
      <c r="F674" s="210" t="s">
        <v>255</v>
      </c>
      <c r="G674" s="210" t="s">
        <v>877</v>
      </c>
      <c r="H674" s="194">
        <v>7200</v>
      </c>
      <c r="I674" s="274" t="s">
        <v>878</v>
      </c>
      <c r="J674" s="4" t="s">
        <v>918</v>
      </c>
      <c r="K674" s="210" t="s">
        <v>416</v>
      </c>
      <c r="L674" s="210" t="s">
        <v>416</v>
      </c>
      <c r="M674" s="4" t="s">
        <v>980</v>
      </c>
      <c r="N674" s="210" t="s">
        <v>416</v>
      </c>
      <c r="O674" s="208"/>
      <c r="P674" s="4" t="s">
        <v>1503</v>
      </c>
      <c r="Q674" s="209">
        <v>997.74</v>
      </c>
      <c r="R674" s="209">
        <f t="shared" si="10"/>
        <v>6202.26</v>
      </c>
    </row>
    <row r="675" spans="2:18">
      <c r="B675" s="201" t="s">
        <v>1354</v>
      </c>
      <c r="C675" s="210" t="s">
        <v>866</v>
      </c>
      <c r="D675" s="254" t="s">
        <v>916</v>
      </c>
      <c r="E675" s="254" t="s">
        <v>42</v>
      </c>
      <c r="F675" s="210" t="s">
        <v>43</v>
      </c>
      <c r="G675" s="210" t="s">
        <v>877</v>
      </c>
      <c r="H675" s="194">
        <v>125000</v>
      </c>
      <c r="I675" s="274" t="s">
        <v>878</v>
      </c>
      <c r="J675" s="4" t="s">
        <v>918</v>
      </c>
      <c r="K675" s="207">
        <v>43929</v>
      </c>
      <c r="L675" s="207">
        <v>43959</v>
      </c>
      <c r="M675" s="4" t="s">
        <v>980</v>
      </c>
      <c r="N675" s="210" t="s">
        <v>423</v>
      </c>
      <c r="O675" s="208"/>
      <c r="P675" s="4" t="s">
        <v>1503</v>
      </c>
      <c r="Q675" s="209">
        <v>70000</v>
      </c>
      <c r="R675" s="209">
        <f t="shared" si="10"/>
        <v>55000</v>
      </c>
    </row>
    <row r="676" spans="2:18">
      <c r="B676" s="201" t="s">
        <v>1355</v>
      </c>
      <c r="C676" s="210" t="s">
        <v>866</v>
      </c>
      <c r="D676" s="254" t="s">
        <v>916</v>
      </c>
      <c r="E676" s="254" t="s">
        <v>290</v>
      </c>
      <c r="F676" s="210" t="s">
        <v>291</v>
      </c>
      <c r="G676" s="210" t="s">
        <v>877</v>
      </c>
      <c r="H676" s="194">
        <v>5000</v>
      </c>
      <c r="I676" s="274" t="s">
        <v>878</v>
      </c>
      <c r="J676" s="4" t="s">
        <v>918</v>
      </c>
      <c r="K676" s="207">
        <v>43862</v>
      </c>
      <c r="L676" s="207">
        <v>43892</v>
      </c>
      <c r="M676" s="4" t="s">
        <v>980</v>
      </c>
      <c r="N676" s="210" t="s">
        <v>423</v>
      </c>
      <c r="O676" s="208"/>
      <c r="P676" s="4" t="s">
        <v>1503</v>
      </c>
      <c r="Q676" s="209">
        <v>3714.77</v>
      </c>
      <c r="R676" s="209">
        <f t="shared" si="10"/>
        <v>1285.23</v>
      </c>
    </row>
    <row r="677" spans="2:18">
      <c r="B677" s="201" t="s">
        <v>1356</v>
      </c>
      <c r="C677" s="210" t="s">
        <v>866</v>
      </c>
      <c r="D677" s="254" t="s">
        <v>916</v>
      </c>
      <c r="E677" s="254" t="s">
        <v>131</v>
      </c>
      <c r="F677" s="210" t="s">
        <v>132</v>
      </c>
      <c r="G677" s="210" t="s">
        <v>877</v>
      </c>
      <c r="H677" s="194">
        <v>30000</v>
      </c>
      <c r="I677" s="274" t="s">
        <v>878</v>
      </c>
      <c r="J677" s="4" t="s">
        <v>918</v>
      </c>
      <c r="K677" s="207">
        <v>44000</v>
      </c>
      <c r="L677" s="207">
        <v>44030</v>
      </c>
      <c r="M677" s="4" t="s">
        <v>980</v>
      </c>
      <c r="N677" s="210" t="s">
        <v>420</v>
      </c>
      <c r="O677" s="208"/>
      <c r="P677" s="4" t="s">
        <v>1503</v>
      </c>
      <c r="Q677" s="209">
        <v>30000</v>
      </c>
      <c r="R677" s="209">
        <f t="shared" si="10"/>
        <v>0</v>
      </c>
    </row>
    <row r="678" spans="2:18" ht="25.5">
      <c r="B678" s="201" t="s">
        <v>1357</v>
      </c>
      <c r="C678" s="210" t="s">
        <v>866</v>
      </c>
      <c r="D678" s="254" t="s">
        <v>916</v>
      </c>
      <c r="E678" s="254" t="s">
        <v>252</v>
      </c>
      <c r="F678" s="210" t="s">
        <v>253</v>
      </c>
      <c r="G678" s="210" t="s">
        <v>877</v>
      </c>
      <c r="H678" s="194">
        <v>7400</v>
      </c>
      <c r="I678" s="274" t="s">
        <v>878</v>
      </c>
      <c r="J678" s="4" t="s">
        <v>918</v>
      </c>
      <c r="K678" s="210" t="s">
        <v>416</v>
      </c>
      <c r="L678" s="210" t="s">
        <v>416</v>
      </c>
      <c r="M678" s="4" t="s">
        <v>980</v>
      </c>
      <c r="N678" s="210" t="s">
        <v>416</v>
      </c>
      <c r="O678" s="208"/>
      <c r="P678" s="4" t="s">
        <v>1503</v>
      </c>
      <c r="Q678" s="209">
        <v>7400</v>
      </c>
      <c r="R678" s="209">
        <f t="shared" si="10"/>
        <v>0</v>
      </c>
    </row>
    <row r="679" spans="2:18">
      <c r="B679" s="201" t="s">
        <v>1358</v>
      </c>
      <c r="C679" s="210" t="s">
        <v>866</v>
      </c>
      <c r="D679" s="254" t="s">
        <v>916</v>
      </c>
      <c r="E679" s="254" t="s">
        <v>101</v>
      </c>
      <c r="F679" s="210" t="s">
        <v>102</v>
      </c>
      <c r="G679" s="210" t="s">
        <v>877</v>
      </c>
      <c r="H679" s="194">
        <v>44000</v>
      </c>
      <c r="I679" s="274" t="s">
        <v>878</v>
      </c>
      <c r="J679" s="4" t="s">
        <v>918</v>
      </c>
      <c r="K679" s="207">
        <v>43937</v>
      </c>
      <c r="L679" s="207">
        <v>43967</v>
      </c>
      <c r="M679" s="4" t="s">
        <v>980</v>
      </c>
      <c r="N679" s="210" t="s">
        <v>419</v>
      </c>
      <c r="O679" s="208"/>
      <c r="P679" s="4" t="s">
        <v>1503</v>
      </c>
      <c r="Q679" s="209">
        <v>33830.93</v>
      </c>
      <c r="R679" s="209">
        <f t="shared" si="10"/>
        <v>10169.07</v>
      </c>
    </row>
    <row r="680" spans="2:18" ht="25.5">
      <c r="B680" s="201" t="s">
        <v>1359</v>
      </c>
      <c r="C680" s="210" t="s">
        <v>866</v>
      </c>
      <c r="D680" s="254" t="s">
        <v>916</v>
      </c>
      <c r="E680" s="254" t="s">
        <v>57</v>
      </c>
      <c r="F680" s="210" t="s">
        <v>58</v>
      </c>
      <c r="G680" s="210" t="s">
        <v>877</v>
      </c>
      <c r="H680" s="194">
        <v>49892.47</v>
      </c>
      <c r="I680" s="274" t="s">
        <v>878</v>
      </c>
      <c r="J680" s="4" t="s">
        <v>918</v>
      </c>
      <c r="K680" s="323" t="s">
        <v>1081</v>
      </c>
      <c r="L680" s="323" t="s">
        <v>1081</v>
      </c>
      <c r="M680" s="4" t="s">
        <v>980</v>
      </c>
      <c r="N680" s="323" t="s">
        <v>1081</v>
      </c>
      <c r="O680" s="208" t="s">
        <v>445</v>
      </c>
      <c r="P680" s="4" t="s">
        <v>1503</v>
      </c>
      <c r="Q680" s="209">
        <v>260.77999999999997</v>
      </c>
      <c r="R680" s="209">
        <f t="shared" si="10"/>
        <v>49631.69</v>
      </c>
    </row>
    <row r="681" spans="2:18" ht="25.5">
      <c r="B681" s="201" t="s">
        <v>1360</v>
      </c>
      <c r="C681" s="210" t="s">
        <v>866</v>
      </c>
      <c r="D681" s="254" t="s">
        <v>916</v>
      </c>
      <c r="E681" s="254" t="s">
        <v>75</v>
      </c>
      <c r="F681" s="210" t="s">
        <v>76</v>
      </c>
      <c r="G681" s="210" t="s">
        <v>877</v>
      </c>
      <c r="H681" s="194">
        <v>11411.75</v>
      </c>
      <c r="I681" s="274" t="s">
        <v>878</v>
      </c>
      <c r="J681" s="4" t="s">
        <v>918</v>
      </c>
      <c r="K681" s="323" t="s">
        <v>1081</v>
      </c>
      <c r="L681" s="323" t="s">
        <v>1081</v>
      </c>
      <c r="M681" s="4" t="s">
        <v>980</v>
      </c>
      <c r="N681" s="210" t="s">
        <v>419</v>
      </c>
      <c r="O681" s="208" t="s">
        <v>445</v>
      </c>
      <c r="P681" s="4" t="s">
        <v>1503</v>
      </c>
      <c r="Q681" s="209">
        <v>10973.15</v>
      </c>
      <c r="R681" s="209">
        <f t="shared" si="10"/>
        <v>438.60000000000036</v>
      </c>
    </row>
    <row r="682" spans="2:18">
      <c r="B682" s="201" t="s">
        <v>1361</v>
      </c>
      <c r="C682" s="210" t="s">
        <v>866</v>
      </c>
      <c r="D682" s="254" t="s">
        <v>916</v>
      </c>
      <c r="E682" s="254" t="s">
        <v>457</v>
      </c>
      <c r="F682" s="210" t="s">
        <v>44</v>
      </c>
      <c r="G682" s="210" t="s">
        <v>877</v>
      </c>
      <c r="H682" s="194">
        <v>124000</v>
      </c>
      <c r="I682" s="274" t="s">
        <v>878</v>
      </c>
      <c r="J682" s="4" t="s">
        <v>918</v>
      </c>
      <c r="K682" s="207">
        <v>43974</v>
      </c>
      <c r="L682" s="207">
        <v>44004</v>
      </c>
      <c r="M682" s="4" t="s">
        <v>980</v>
      </c>
      <c r="N682" s="210" t="s">
        <v>418</v>
      </c>
      <c r="O682" s="208"/>
      <c r="P682" s="4" t="s">
        <v>1503</v>
      </c>
      <c r="Q682" s="209">
        <v>105159.97</v>
      </c>
      <c r="R682" s="209">
        <f t="shared" si="10"/>
        <v>18840.03</v>
      </c>
    </row>
    <row r="683" spans="2:18">
      <c r="B683" s="201" t="s">
        <v>1362</v>
      </c>
      <c r="C683" s="210" t="s">
        <v>866</v>
      </c>
      <c r="D683" s="254" t="s">
        <v>916</v>
      </c>
      <c r="E683" s="254" t="s">
        <v>121</v>
      </c>
      <c r="F683" s="210" t="s">
        <v>122</v>
      </c>
      <c r="G683" s="210" t="s">
        <v>877</v>
      </c>
      <c r="H683" s="194">
        <v>41846.800000000003</v>
      </c>
      <c r="I683" s="274" t="s">
        <v>878</v>
      </c>
      <c r="J683" s="4" t="s">
        <v>918</v>
      </c>
      <c r="K683" s="207">
        <v>43999</v>
      </c>
      <c r="L683" s="207">
        <v>44029</v>
      </c>
      <c r="M683" s="4" t="s">
        <v>980</v>
      </c>
      <c r="N683" s="210" t="s">
        <v>427</v>
      </c>
      <c r="O683" s="208" t="s">
        <v>447</v>
      </c>
      <c r="P683" s="4" t="s">
        <v>1503</v>
      </c>
      <c r="Q683" s="209">
        <v>39586.300000000003</v>
      </c>
      <c r="R683" s="209">
        <f t="shared" si="10"/>
        <v>2260.5</v>
      </c>
    </row>
    <row r="684" spans="2:18">
      <c r="B684" s="201" t="s">
        <v>1363</v>
      </c>
      <c r="C684" s="210" t="s">
        <v>866</v>
      </c>
      <c r="D684" s="254" t="s">
        <v>916</v>
      </c>
      <c r="E684" s="254" t="s">
        <v>112</v>
      </c>
      <c r="F684" s="210" t="s">
        <v>113</v>
      </c>
      <c r="G684" s="210" t="s">
        <v>877</v>
      </c>
      <c r="H684" s="194">
        <v>38000</v>
      </c>
      <c r="I684" s="274" t="s">
        <v>878</v>
      </c>
      <c r="J684" s="4" t="s">
        <v>918</v>
      </c>
      <c r="K684" s="207">
        <v>44034</v>
      </c>
      <c r="L684" s="207">
        <v>44064</v>
      </c>
      <c r="M684" s="4" t="s">
        <v>980</v>
      </c>
      <c r="N684" s="210" t="s">
        <v>427</v>
      </c>
      <c r="O684" s="208" t="s">
        <v>447</v>
      </c>
      <c r="P684" s="4" t="s">
        <v>1503</v>
      </c>
      <c r="Q684" s="209">
        <v>38000</v>
      </c>
      <c r="R684" s="209">
        <f t="shared" si="10"/>
        <v>0</v>
      </c>
    </row>
    <row r="685" spans="2:18" ht="25.5">
      <c r="B685" s="201" t="s">
        <v>1364</v>
      </c>
      <c r="C685" s="210" t="s">
        <v>866</v>
      </c>
      <c r="D685" s="254" t="s">
        <v>916</v>
      </c>
      <c r="E685" s="254" t="s">
        <v>297</v>
      </c>
      <c r="F685" s="210" t="s">
        <v>298</v>
      </c>
      <c r="G685" s="210" t="s">
        <v>877</v>
      </c>
      <c r="H685" s="194">
        <v>4000</v>
      </c>
      <c r="I685" s="274" t="s">
        <v>878</v>
      </c>
      <c r="J685" s="4" t="s">
        <v>918</v>
      </c>
      <c r="K685" s="210" t="s">
        <v>417</v>
      </c>
      <c r="L685" s="210" t="s">
        <v>417</v>
      </c>
      <c r="M685" s="4" t="s">
        <v>980</v>
      </c>
      <c r="N685" s="210" t="s">
        <v>417</v>
      </c>
      <c r="O685" s="208"/>
      <c r="P685" s="4" t="s">
        <v>1503</v>
      </c>
      <c r="Q685" s="209">
        <v>4000</v>
      </c>
      <c r="R685" s="209">
        <f t="shared" si="10"/>
        <v>0</v>
      </c>
    </row>
    <row r="686" spans="2:18" ht="25.5">
      <c r="B686" s="201" t="s">
        <v>1365</v>
      </c>
      <c r="C686" s="210" t="s">
        <v>866</v>
      </c>
      <c r="D686" s="254" t="s">
        <v>916</v>
      </c>
      <c r="E686" s="254" t="s">
        <v>149</v>
      </c>
      <c r="F686" s="210" t="s">
        <v>150</v>
      </c>
      <c r="G686" s="210" t="s">
        <v>877</v>
      </c>
      <c r="H686" s="194">
        <v>25000</v>
      </c>
      <c r="I686" s="274" t="s">
        <v>878</v>
      </c>
      <c r="J686" s="4" t="s">
        <v>918</v>
      </c>
      <c r="K686" s="210" t="s">
        <v>416</v>
      </c>
      <c r="L686" s="210" t="s">
        <v>416</v>
      </c>
      <c r="M686" s="4" t="s">
        <v>980</v>
      </c>
      <c r="N686" s="210" t="s">
        <v>416</v>
      </c>
      <c r="O686" s="208"/>
      <c r="P686" s="4" t="s">
        <v>1503</v>
      </c>
      <c r="Q686" s="209">
        <v>11020.89</v>
      </c>
      <c r="R686" s="209">
        <f t="shared" si="10"/>
        <v>13979.11</v>
      </c>
    </row>
    <row r="687" spans="2:18">
      <c r="B687" s="201" t="s">
        <v>1366</v>
      </c>
      <c r="C687" s="210" t="s">
        <v>866</v>
      </c>
      <c r="D687" s="254" t="s">
        <v>916</v>
      </c>
      <c r="E687" s="254" t="s">
        <v>171</v>
      </c>
      <c r="F687" s="210" t="s">
        <v>172</v>
      </c>
      <c r="G687" s="210" t="s">
        <v>877</v>
      </c>
      <c r="H687" s="194">
        <v>19000</v>
      </c>
      <c r="I687" s="274" t="s">
        <v>878</v>
      </c>
      <c r="J687" s="4" t="s">
        <v>918</v>
      </c>
      <c r="K687" s="207">
        <v>43958</v>
      </c>
      <c r="L687" s="207">
        <v>43988</v>
      </c>
      <c r="M687" s="4" t="s">
        <v>980</v>
      </c>
      <c r="N687" s="210" t="s">
        <v>425</v>
      </c>
      <c r="O687" s="208"/>
      <c r="P687" s="4" t="s">
        <v>1503</v>
      </c>
      <c r="Q687" s="209">
        <v>2125</v>
      </c>
      <c r="R687" s="209">
        <f t="shared" si="10"/>
        <v>16875</v>
      </c>
    </row>
    <row r="688" spans="2:18">
      <c r="B688" s="201" t="s">
        <v>1367</v>
      </c>
      <c r="C688" s="210" t="s">
        <v>866</v>
      </c>
      <c r="D688" s="254" t="s">
        <v>916</v>
      </c>
      <c r="E688" s="254" t="s">
        <v>237</v>
      </c>
      <c r="F688" s="210" t="s">
        <v>238</v>
      </c>
      <c r="G688" s="210" t="s">
        <v>877</v>
      </c>
      <c r="H688" s="194">
        <v>9256.5300000000007</v>
      </c>
      <c r="I688" s="274" t="s">
        <v>878</v>
      </c>
      <c r="J688" s="4" t="s">
        <v>918</v>
      </c>
      <c r="K688" s="207">
        <v>43901</v>
      </c>
      <c r="L688" s="207">
        <v>43931</v>
      </c>
      <c r="M688" s="4" t="s">
        <v>980</v>
      </c>
      <c r="N688" s="210" t="s">
        <v>425</v>
      </c>
      <c r="O688" s="208"/>
      <c r="P688" s="4" t="s">
        <v>1503</v>
      </c>
      <c r="Q688" s="209">
        <v>8895.2900000000009</v>
      </c>
      <c r="R688" s="209">
        <f t="shared" si="10"/>
        <v>361.23999999999978</v>
      </c>
    </row>
    <row r="689" spans="2:18" ht="25.5">
      <c r="B689" s="201" t="s">
        <v>1368</v>
      </c>
      <c r="C689" s="210" t="s">
        <v>866</v>
      </c>
      <c r="D689" s="254" t="s">
        <v>916</v>
      </c>
      <c r="E689" s="254" t="s">
        <v>65</v>
      </c>
      <c r="F689" s="210" t="s">
        <v>66</v>
      </c>
      <c r="G689" s="210" t="s">
        <v>877</v>
      </c>
      <c r="H689" s="194">
        <v>72866.55</v>
      </c>
      <c r="I689" s="274" t="s">
        <v>878</v>
      </c>
      <c r="J689" s="4" t="s">
        <v>918</v>
      </c>
      <c r="K689" s="207">
        <v>43905</v>
      </c>
      <c r="L689" s="207">
        <v>43935</v>
      </c>
      <c r="M689" s="4" t="s">
        <v>980</v>
      </c>
      <c r="N689" s="210" t="s">
        <v>425</v>
      </c>
      <c r="O689" s="208"/>
      <c r="P689" s="4" t="s">
        <v>1505</v>
      </c>
      <c r="Q689" s="209">
        <v>57698.43</v>
      </c>
      <c r="R689" s="209">
        <f t="shared" si="10"/>
        <v>15168.120000000003</v>
      </c>
    </row>
    <row r="690" spans="2:18" ht="34.5" customHeight="1">
      <c r="B690" s="201" t="s">
        <v>1369</v>
      </c>
      <c r="C690" s="210" t="s">
        <v>866</v>
      </c>
      <c r="D690" s="254" t="s">
        <v>916</v>
      </c>
      <c r="E690" s="254" t="s">
        <v>323</v>
      </c>
      <c r="F690" s="210" t="s">
        <v>324</v>
      </c>
      <c r="G690" s="210" t="s">
        <v>877</v>
      </c>
      <c r="H690" s="194">
        <v>2443.4699999999998</v>
      </c>
      <c r="I690" s="274" t="s">
        <v>878</v>
      </c>
      <c r="J690" s="4" t="s">
        <v>918</v>
      </c>
      <c r="K690" s="210" t="s">
        <v>416</v>
      </c>
      <c r="L690" s="210" t="s">
        <v>416</v>
      </c>
      <c r="M690" s="4" t="s">
        <v>980</v>
      </c>
      <c r="N690" s="210" t="s">
        <v>416</v>
      </c>
      <c r="O690" s="208"/>
      <c r="P690" s="4" t="s">
        <v>1737</v>
      </c>
      <c r="Q690" s="209">
        <v>2443.4699999999998</v>
      </c>
      <c r="R690" s="209">
        <f t="shared" si="10"/>
        <v>0</v>
      </c>
    </row>
    <row r="691" spans="2:18">
      <c r="B691" s="201" t="s">
        <v>1370</v>
      </c>
      <c r="C691" s="210" t="s">
        <v>866</v>
      </c>
      <c r="D691" s="254" t="s">
        <v>916</v>
      </c>
      <c r="E691" s="254" t="s">
        <v>167</v>
      </c>
      <c r="F691" s="210" t="s">
        <v>168</v>
      </c>
      <c r="G691" s="210" t="s">
        <v>877</v>
      </c>
      <c r="H691" s="194">
        <v>23602.959999999999</v>
      </c>
      <c r="I691" s="274" t="s">
        <v>878</v>
      </c>
      <c r="J691" s="4" t="s">
        <v>918</v>
      </c>
      <c r="K691" s="207">
        <v>43916</v>
      </c>
      <c r="L691" s="207">
        <v>43946</v>
      </c>
      <c r="M691" s="4" t="s">
        <v>980</v>
      </c>
      <c r="N691" s="210" t="s">
        <v>423</v>
      </c>
      <c r="O691" s="208"/>
      <c r="P691" s="4" t="s">
        <v>1737</v>
      </c>
      <c r="Q691" s="209">
        <v>21846.81</v>
      </c>
      <c r="R691" s="209">
        <f t="shared" si="10"/>
        <v>1756.1499999999978</v>
      </c>
    </row>
    <row r="692" spans="2:18" ht="25.5">
      <c r="B692" s="201" t="s">
        <v>1371</v>
      </c>
      <c r="C692" s="210" t="s">
        <v>866</v>
      </c>
      <c r="D692" s="254" t="s">
        <v>916</v>
      </c>
      <c r="E692" s="254" t="s">
        <v>231</v>
      </c>
      <c r="F692" s="210" t="s">
        <v>232</v>
      </c>
      <c r="G692" s="210" t="s">
        <v>877</v>
      </c>
      <c r="H692" s="194">
        <v>9800</v>
      </c>
      <c r="I692" s="274" t="s">
        <v>878</v>
      </c>
      <c r="J692" s="4" t="s">
        <v>918</v>
      </c>
      <c r="K692" s="207">
        <v>44020</v>
      </c>
      <c r="L692" s="207">
        <v>44050</v>
      </c>
      <c r="M692" s="4" t="s">
        <v>980</v>
      </c>
      <c r="N692" s="210" t="s">
        <v>427</v>
      </c>
      <c r="O692" s="208"/>
      <c r="P692" s="4" t="s">
        <v>1737</v>
      </c>
      <c r="Q692" s="209">
        <v>688.37</v>
      </c>
      <c r="R692" s="209">
        <f t="shared" si="10"/>
        <v>9111.6299999999992</v>
      </c>
    </row>
    <row r="693" spans="2:18">
      <c r="B693" s="201" t="s">
        <v>1372</v>
      </c>
      <c r="C693" s="210" t="s">
        <v>866</v>
      </c>
      <c r="D693" s="254" t="s">
        <v>916</v>
      </c>
      <c r="E693" s="254" t="s">
        <v>51</v>
      </c>
      <c r="F693" s="210" t="s">
        <v>52</v>
      </c>
      <c r="G693" s="210" t="s">
        <v>877</v>
      </c>
      <c r="H693" s="194">
        <v>85000</v>
      </c>
      <c r="I693" s="274" t="s">
        <v>878</v>
      </c>
      <c r="J693" s="4" t="s">
        <v>918</v>
      </c>
      <c r="K693" s="207">
        <v>43906</v>
      </c>
      <c r="L693" s="207">
        <v>43936</v>
      </c>
      <c r="M693" s="4" t="s">
        <v>980</v>
      </c>
      <c r="N693" s="210" t="s">
        <v>423</v>
      </c>
      <c r="O693" s="208"/>
      <c r="P693" s="4" t="s">
        <v>1737</v>
      </c>
      <c r="Q693" s="209">
        <v>76570.679999999993</v>
      </c>
      <c r="R693" s="209">
        <f t="shared" si="10"/>
        <v>8429.320000000007</v>
      </c>
    </row>
    <row r="694" spans="2:18" ht="25.5">
      <c r="B694" s="201" t="s">
        <v>1373</v>
      </c>
      <c r="C694" s="210" t="s">
        <v>866</v>
      </c>
      <c r="D694" s="254" t="s">
        <v>916</v>
      </c>
      <c r="E694" s="254" t="s">
        <v>187</v>
      </c>
      <c r="F694" s="210" t="s">
        <v>188</v>
      </c>
      <c r="G694" s="210" t="s">
        <v>877</v>
      </c>
      <c r="H694" s="194">
        <v>15500</v>
      </c>
      <c r="I694" s="274" t="s">
        <v>878</v>
      </c>
      <c r="J694" s="4" t="s">
        <v>918</v>
      </c>
      <c r="K694" s="207">
        <v>43906</v>
      </c>
      <c r="L694" s="207">
        <v>43936</v>
      </c>
      <c r="M694" s="4" t="s">
        <v>980</v>
      </c>
      <c r="N694" s="210" t="s">
        <v>423</v>
      </c>
      <c r="O694" s="208"/>
      <c r="P694" s="4" t="s">
        <v>1737</v>
      </c>
      <c r="Q694" s="209">
        <v>9717.77</v>
      </c>
      <c r="R694" s="209">
        <f t="shared" si="10"/>
        <v>5782.23</v>
      </c>
    </row>
    <row r="695" spans="2:18" ht="38.25">
      <c r="B695" s="201" t="s">
        <v>1374</v>
      </c>
      <c r="C695" s="210" t="s">
        <v>866</v>
      </c>
      <c r="D695" s="254" t="s">
        <v>916</v>
      </c>
      <c r="E695" s="254" t="s">
        <v>38</v>
      </c>
      <c r="F695" s="210" t="s">
        <v>39</v>
      </c>
      <c r="G695" s="210" t="s">
        <v>877</v>
      </c>
      <c r="H695" s="194">
        <v>65000</v>
      </c>
      <c r="I695" s="274" t="s">
        <v>878</v>
      </c>
      <c r="J695" s="4" t="s">
        <v>918</v>
      </c>
      <c r="K695" s="210" t="s">
        <v>1144</v>
      </c>
      <c r="L695" s="210" t="s">
        <v>1144</v>
      </c>
      <c r="M695" s="4" t="s">
        <v>980</v>
      </c>
      <c r="N695" s="210" t="s">
        <v>1144</v>
      </c>
      <c r="O695" s="208"/>
      <c r="P695" s="4" t="s">
        <v>1737</v>
      </c>
      <c r="Q695" s="209">
        <v>13271.32</v>
      </c>
      <c r="R695" s="209">
        <f t="shared" si="10"/>
        <v>51728.68</v>
      </c>
    </row>
    <row r="696" spans="2:18">
      <c r="B696" s="201" t="s">
        <v>1375</v>
      </c>
      <c r="C696" s="210" t="s">
        <v>866</v>
      </c>
      <c r="D696" s="254" t="s">
        <v>916</v>
      </c>
      <c r="E696" s="254" t="s">
        <v>301</v>
      </c>
      <c r="F696" s="210" t="s">
        <v>302</v>
      </c>
      <c r="G696" s="210" t="s">
        <v>877</v>
      </c>
      <c r="H696" s="194">
        <v>3800</v>
      </c>
      <c r="I696" s="274" t="s">
        <v>878</v>
      </c>
      <c r="J696" s="4" t="s">
        <v>918</v>
      </c>
      <c r="K696" s="207">
        <v>43944</v>
      </c>
      <c r="L696" s="207">
        <v>43974</v>
      </c>
      <c r="M696" s="4" t="s">
        <v>980</v>
      </c>
      <c r="N696" s="210" t="s">
        <v>423</v>
      </c>
      <c r="O696" s="208"/>
      <c r="P696" s="4" t="s">
        <v>1737</v>
      </c>
      <c r="Q696" s="209">
        <v>3800</v>
      </c>
      <c r="R696" s="209">
        <f t="shared" si="10"/>
        <v>0</v>
      </c>
    </row>
    <row r="697" spans="2:18" ht="25.5">
      <c r="B697" s="201" t="s">
        <v>1376</v>
      </c>
      <c r="C697" s="210" t="s">
        <v>866</v>
      </c>
      <c r="D697" s="254" t="s">
        <v>916</v>
      </c>
      <c r="E697" s="254" t="s">
        <v>225</v>
      </c>
      <c r="F697" s="210" t="s">
        <v>226</v>
      </c>
      <c r="G697" s="210" t="s">
        <v>877</v>
      </c>
      <c r="H697" s="194">
        <v>10000</v>
      </c>
      <c r="I697" s="274" t="s">
        <v>878</v>
      </c>
      <c r="J697" s="4" t="s">
        <v>918</v>
      </c>
      <c r="K697" s="207">
        <v>43910</v>
      </c>
      <c r="L697" s="207">
        <v>43940</v>
      </c>
      <c r="M697" s="4" t="s">
        <v>980</v>
      </c>
      <c r="N697" s="210" t="s">
        <v>422</v>
      </c>
      <c r="O697" s="208"/>
      <c r="P697" s="4" t="s">
        <v>1505</v>
      </c>
      <c r="Q697" s="209">
        <v>1091.3599999999999</v>
      </c>
      <c r="R697" s="209">
        <f t="shared" si="10"/>
        <v>8908.64</v>
      </c>
    </row>
    <row r="698" spans="2:18" ht="25.5">
      <c r="B698" s="201" t="s">
        <v>1377</v>
      </c>
      <c r="C698" s="210" t="s">
        <v>866</v>
      </c>
      <c r="D698" s="254" t="s">
        <v>916</v>
      </c>
      <c r="E698" s="254" t="s">
        <v>360</v>
      </c>
      <c r="F698" s="210" t="s">
        <v>361</v>
      </c>
      <c r="G698" s="210" t="s">
        <v>877</v>
      </c>
      <c r="H698" s="194">
        <v>1512.59</v>
      </c>
      <c r="I698" s="274" t="s">
        <v>878</v>
      </c>
      <c r="J698" s="4" t="s">
        <v>918</v>
      </c>
      <c r="K698" s="210" t="s">
        <v>1144</v>
      </c>
      <c r="L698" s="210" t="s">
        <v>1144</v>
      </c>
      <c r="M698" s="4" t="s">
        <v>980</v>
      </c>
      <c r="N698" s="210" t="s">
        <v>1144</v>
      </c>
      <c r="O698" s="208"/>
      <c r="P698" s="4" t="s">
        <v>1505</v>
      </c>
      <c r="Q698" s="209">
        <v>762.59</v>
      </c>
      <c r="R698" s="209">
        <f t="shared" si="10"/>
        <v>749.99999999999989</v>
      </c>
    </row>
    <row r="699" spans="2:18" ht="25.5">
      <c r="B699" s="201" t="s">
        <v>1378</v>
      </c>
      <c r="C699" s="210" t="s">
        <v>866</v>
      </c>
      <c r="D699" s="254" t="s">
        <v>916</v>
      </c>
      <c r="E699" s="254" t="s">
        <v>195</v>
      </c>
      <c r="F699" s="210" t="s">
        <v>196</v>
      </c>
      <c r="G699" s="210" t="s">
        <v>877</v>
      </c>
      <c r="H699" s="194">
        <v>26590</v>
      </c>
      <c r="I699" s="274" t="s">
        <v>878</v>
      </c>
      <c r="J699" s="4" t="s">
        <v>918</v>
      </c>
      <c r="K699" s="207">
        <v>43964</v>
      </c>
      <c r="L699" s="207">
        <v>43994</v>
      </c>
      <c r="M699" s="4" t="s">
        <v>980</v>
      </c>
      <c r="N699" s="210" t="s">
        <v>422</v>
      </c>
      <c r="O699" s="208"/>
      <c r="P699" s="4" t="s">
        <v>1505</v>
      </c>
      <c r="Q699" s="209">
        <v>26590</v>
      </c>
      <c r="R699" s="209">
        <f t="shared" ref="R699:R718" si="11">H699-Q699</f>
        <v>0</v>
      </c>
    </row>
    <row r="700" spans="2:18">
      <c r="B700" s="201" t="s">
        <v>1379</v>
      </c>
      <c r="C700" s="210" t="s">
        <v>866</v>
      </c>
      <c r="D700" s="254" t="s">
        <v>916</v>
      </c>
      <c r="E700" s="254" t="s">
        <v>40</v>
      </c>
      <c r="F700" s="210" t="s">
        <v>41</v>
      </c>
      <c r="G700" s="210" t="s">
        <v>877</v>
      </c>
      <c r="H700" s="194">
        <v>130000</v>
      </c>
      <c r="I700" s="274" t="s">
        <v>878</v>
      </c>
      <c r="J700" s="4" t="s">
        <v>918</v>
      </c>
      <c r="K700" s="207">
        <v>44079</v>
      </c>
      <c r="L700" s="207">
        <v>44109</v>
      </c>
      <c r="M700" s="4" t="s">
        <v>980</v>
      </c>
      <c r="N700" s="210" t="s">
        <v>418</v>
      </c>
      <c r="O700" s="208"/>
      <c r="P700" s="4" t="s">
        <v>1505</v>
      </c>
      <c r="Q700" s="209">
        <v>113543.17</v>
      </c>
      <c r="R700" s="209">
        <f t="shared" si="11"/>
        <v>16456.830000000002</v>
      </c>
    </row>
    <row r="701" spans="2:18" ht="25.5">
      <c r="B701" s="201" t="s">
        <v>1380</v>
      </c>
      <c r="C701" s="210" t="s">
        <v>866</v>
      </c>
      <c r="D701" s="254" t="s">
        <v>916</v>
      </c>
      <c r="E701" s="254" t="s">
        <v>227</v>
      </c>
      <c r="F701" s="210" t="s">
        <v>228</v>
      </c>
      <c r="G701" s="210" t="s">
        <v>877</v>
      </c>
      <c r="H701" s="194">
        <v>19989.2</v>
      </c>
      <c r="I701" s="274" t="s">
        <v>878</v>
      </c>
      <c r="J701" s="4" t="s">
        <v>918</v>
      </c>
      <c r="K701" s="207">
        <v>43901</v>
      </c>
      <c r="L701" s="207">
        <v>43931</v>
      </c>
      <c r="M701" s="4" t="s">
        <v>980</v>
      </c>
      <c r="N701" s="210" t="s">
        <v>422</v>
      </c>
      <c r="O701" s="208"/>
      <c r="P701" s="4" t="s">
        <v>1505</v>
      </c>
      <c r="Q701" s="209">
        <v>7748</v>
      </c>
      <c r="R701" s="209">
        <f t="shared" si="11"/>
        <v>12241.2</v>
      </c>
    </row>
    <row r="702" spans="2:18" ht="25.5">
      <c r="B702" s="201" t="s">
        <v>1381</v>
      </c>
      <c r="C702" s="210" t="s">
        <v>866</v>
      </c>
      <c r="D702" s="254" t="s">
        <v>916</v>
      </c>
      <c r="E702" s="254" t="s">
        <v>292</v>
      </c>
      <c r="F702" s="210" t="s">
        <v>293</v>
      </c>
      <c r="G702" s="210" t="s">
        <v>877</v>
      </c>
      <c r="H702" s="194">
        <v>4003.14</v>
      </c>
      <c r="I702" s="274" t="s">
        <v>878</v>
      </c>
      <c r="J702" s="4" t="s">
        <v>918</v>
      </c>
      <c r="K702" s="210" t="s">
        <v>1144</v>
      </c>
      <c r="L702" s="210" t="s">
        <v>1144</v>
      </c>
      <c r="M702" s="4" t="s">
        <v>980</v>
      </c>
      <c r="N702" s="210" t="s">
        <v>1144</v>
      </c>
      <c r="O702" s="208" t="s">
        <v>453</v>
      </c>
      <c r="P702" s="4" t="s">
        <v>1505</v>
      </c>
      <c r="Q702" s="209">
        <v>2189.04</v>
      </c>
      <c r="R702" s="209">
        <f t="shared" si="11"/>
        <v>1814.1</v>
      </c>
    </row>
    <row r="703" spans="2:18" ht="38.25">
      <c r="B703" s="201" t="s">
        <v>1382</v>
      </c>
      <c r="C703" s="210" t="s">
        <v>866</v>
      </c>
      <c r="D703" s="254" t="s">
        <v>916</v>
      </c>
      <c r="E703" s="254" t="s">
        <v>243</v>
      </c>
      <c r="F703" s="210" t="s">
        <v>244</v>
      </c>
      <c r="G703" s="210" t="s">
        <v>877</v>
      </c>
      <c r="H703" s="194">
        <v>8000</v>
      </c>
      <c r="I703" s="274" t="s">
        <v>878</v>
      </c>
      <c r="J703" s="4" t="s">
        <v>918</v>
      </c>
      <c r="K703" s="210" t="s">
        <v>1144</v>
      </c>
      <c r="L703" s="210" t="s">
        <v>1144</v>
      </c>
      <c r="M703" s="4" t="s">
        <v>980</v>
      </c>
      <c r="N703" s="210" t="s">
        <v>1144</v>
      </c>
      <c r="O703" s="208" t="s">
        <v>453</v>
      </c>
      <c r="P703" s="4" t="s">
        <v>1505</v>
      </c>
      <c r="Q703" s="209">
        <v>805</v>
      </c>
      <c r="R703" s="209">
        <f t="shared" si="11"/>
        <v>7195</v>
      </c>
    </row>
    <row r="704" spans="2:18" ht="38.25">
      <c r="B704" s="201" t="s">
        <v>1383</v>
      </c>
      <c r="C704" s="210" t="s">
        <v>866</v>
      </c>
      <c r="D704" s="254" t="s">
        <v>916</v>
      </c>
      <c r="E704" s="254" t="s">
        <v>87</v>
      </c>
      <c r="F704" s="210" t="s">
        <v>88</v>
      </c>
      <c r="G704" s="210" t="s">
        <v>877</v>
      </c>
      <c r="H704" s="194">
        <v>48000</v>
      </c>
      <c r="I704" s="274" t="s">
        <v>878</v>
      </c>
      <c r="J704" s="4" t="s">
        <v>918</v>
      </c>
      <c r="K704" s="325" t="s">
        <v>1144</v>
      </c>
      <c r="L704" s="325" t="s">
        <v>1144</v>
      </c>
      <c r="M704" s="4" t="s">
        <v>980</v>
      </c>
      <c r="N704" s="325" t="s">
        <v>1144</v>
      </c>
      <c r="O704" s="208"/>
      <c r="P704" s="4" t="s">
        <v>1505</v>
      </c>
      <c r="Q704" s="209">
        <v>16533.95</v>
      </c>
      <c r="R704" s="209">
        <f t="shared" si="11"/>
        <v>31466.05</v>
      </c>
    </row>
    <row r="705" spans="2:18" ht="25.5">
      <c r="B705" s="201" t="s">
        <v>1384</v>
      </c>
      <c r="C705" s="210" t="s">
        <v>866</v>
      </c>
      <c r="D705" s="254" t="s">
        <v>916</v>
      </c>
      <c r="E705" s="254" t="s">
        <v>329</v>
      </c>
      <c r="F705" s="210" t="s">
        <v>330</v>
      </c>
      <c r="G705" s="210" t="s">
        <v>877</v>
      </c>
      <c r="H705" s="194">
        <v>2100</v>
      </c>
      <c r="I705" s="274" t="s">
        <v>878</v>
      </c>
      <c r="J705" s="4" t="s">
        <v>918</v>
      </c>
      <c r="K705" s="210" t="s">
        <v>1144</v>
      </c>
      <c r="L705" s="210" t="s">
        <v>1144</v>
      </c>
      <c r="M705" s="4" t="s">
        <v>980</v>
      </c>
      <c r="N705" s="210" t="s">
        <v>1144</v>
      </c>
      <c r="O705" s="208"/>
      <c r="P705" s="4" t="s">
        <v>1505</v>
      </c>
      <c r="Q705" s="209">
        <v>1408.22</v>
      </c>
      <c r="R705" s="209">
        <f t="shared" si="11"/>
        <v>691.78</v>
      </c>
    </row>
    <row r="706" spans="2:18" ht="38.25">
      <c r="B706" s="201" t="s">
        <v>1385</v>
      </c>
      <c r="C706" s="210" t="s">
        <v>866</v>
      </c>
      <c r="D706" s="254" t="s">
        <v>916</v>
      </c>
      <c r="E706" s="254" t="s">
        <v>89</v>
      </c>
      <c r="F706" s="210" t="s">
        <v>90</v>
      </c>
      <c r="G706" s="210" t="s">
        <v>877</v>
      </c>
      <c r="H706" s="194">
        <v>55299.199999999997</v>
      </c>
      <c r="I706" s="274" t="s">
        <v>878</v>
      </c>
      <c r="J706" s="4" t="s">
        <v>918</v>
      </c>
      <c r="K706" s="207">
        <v>43960</v>
      </c>
      <c r="L706" s="207">
        <v>43990</v>
      </c>
      <c r="M706" s="4" t="s">
        <v>980</v>
      </c>
      <c r="N706" s="210" t="s">
        <v>418</v>
      </c>
      <c r="O706" s="208"/>
      <c r="P706" s="4" t="s">
        <v>1505</v>
      </c>
      <c r="Q706" s="209">
        <v>55248.4</v>
      </c>
      <c r="R706" s="209">
        <f t="shared" si="11"/>
        <v>50.799999999995634</v>
      </c>
    </row>
    <row r="707" spans="2:18">
      <c r="B707" s="201" t="s">
        <v>1386</v>
      </c>
      <c r="C707" s="210" t="s">
        <v>866</v>
      </c>
      <c r="D707" s="254" t="s">
        <v>916</v>
      </c>
      <c r="E707" s="254" t="s">
        <v>305</v>
      </c>
      <c r="F707" s="210" t="s">
        <v>306</v>
      </c>
      <c r="G707" s="210" t="s">
        <v>877</v>
      </c>
      <c r="H707" s="194">
        <v>3340</v>
      </c>
      <c r="I707" s="274" t="s">
        <v>878</v>
      </c>
      <c r="J707" s="4" t="s">
        <v>918</v>
      </c>
      <c r="K707" s="207">
        <v>43915</v>
      </c>
      <c r="L707" s="207">
        <v>43945</v>
      </c>
      <c r="M707" s="4" t="s">
        <v>980</v>
      </c>
      <c r="N707" s="210" t="s">
        <v>422</v>
      </c>
      <c r="O707" s="208"/>
      <c r="P707" s="4" t="s">
        <v>1505</v>
      </c>
      <c r="Q707" s="209">
        <v>3340</v>
      </c>
      <c r="R707" s="209">
        <f t="shared" si="11"/>
        <v>0</v>
      </c>
    </row>
    <row r="708" spans="2:18">
      <c r="B708" s="201" t="s">
        <v>1387</v>
      </c>
      <c r="C708" s="210" t="s">
        <v>866</v>
      </c>
      <c r="D708" s="254" t="s">
        <v>916</v>
      </c>
      <c r="E708" s="254" t="s">
        <v>205</v>
      </c>
      <c r="F708" s="210" t="s">
        <v>206</v>
      </c>
      <c r="G708" s="210" t="s">
        <v>877</v>
      </c>
      <c r="H708" s="194">
        <v>11750</v>
      </c>
      <c r="I708" s="274" t="s">
        <v>878</v>
      </c>
      <c r="J708" s="4" t="s">
        <v>918</v>
      </c>
      <c r="K708" s="207">
        <v>43903</v>
      </c>
      <c r="L708" s="207">
        <v>43933</v>
      </c>
      <c r="M708" s="4" t="s">
        <v>980</v>
      </c>
      <c r="N708" s="210" t="s">
        <v>422</v>
      </c>
      <c r="O708" s="208"/>
      <c r="P708" s="4" t="s">
        <v>1737</v>
      </c>
      <c r="Q708" s="209">
        <v>1700</v>
      </c>
      <c r="R708" s="209">
        <f t="shared" si="11"/>
        <v>10050</v>
      </c>
    </row>
    <row r="709" spans="2:18">
      <c r="B709" s="201" t="s">
        <v>1388</v>
      </c>
      <c r="C709" s="210" t="s">
        <v>866</v>
      </c>
      <c r="D709" s="254" t="s">
        <v>916</v>
      </c>
      <c r="E709" s="254" t="s">
        <v>388</v>
      </c>
      <c r="F709" s="210" t="s">
        <v>389</v>
      </c>
      <c r="G709" s="210" t="s">
        <v>877</v>
      </c>
      <c r="H709" s="194">
        <v>500</v>
      </c>
      <c r="I709" s="274" t="s">
        <v>878</v>
      </c>
      <c r="J709" s="4" t="s">
        <v>918</v>
      </c>
      <c r="K709" s="207">
        <v>44092</v>
      </c>
      <c r="L709" s="207">
        <v>44122</v>
      </c>
      <c r="M709" s="4" t="s">
        <v>980</v>
      </c>
      <c r="N709" s="210" t="s">
        <v>417</v>
      </c>
      <c r="O709" s="208"/>
      <c r="P709" s="4" t="s">
        <v>1737</v>
      </c>
      <c r="Q709" s="209">
        <v>500</v>
      </c>
      <c r="R709" s="209">
        <f t="shared" si="11"/>
        <v>0</v>
      </c>
    </row>
    <row r="710" spans="2:18">
      <c r="B710" s="201" t="s">
        <v>1389</v>
      </c>
      <c r="C710" s="210" t="s">
        <v>866</v>
      </c>
      <c r="D710" s="254" t="s">
        <v>916</v>
      </c>
      <c r="E710" s="254" t="s">
        <v>197</v>
      </c>
      <c r="F710" s="210" t="s">
        <v>198</v>
      </c>
      <c r="G710" s="210" t="s">
        <v>877</v>
      </c>
      <c r="H710" s="194">
        <v>13650</v>
      </c>
      <c r="I710" s="274" t="s">
        <v>878</v>
      </c>
      <c r="J710" s="4" t="s">
        <v>918</v>
      </c>
      <c r="K710" s="207">
        <v>43999</v>
      </c>
      <c r="L710" s="207">
        <v>44029</v>
      </c>
      <c r="M710" s="4" t="s">
        <v>980</v>
      </c>
      <c r="N710" s="210" t="s">
        <v>420</v>
      </c>
      <c r="O710" s="208"/>
      <c r="P710" s="4" t="s">
        <v>1737</v>
      </c>
      <c r="Q710" s="209">
        <v>13650</v>
      </c>
      <c r="R710" s="209">
        <f t="shared" si="11"/>
        <v>0</v>
      </c>
    </row>
    <row r="711" spans="2:18" ht="25.5">
      <c r="B711" s="201" t="s">
        <v>1390</v>
      </c>
      <c r="C711" s="210" t="s">
        <v>866</v>
      </c>
      <c r="D711" s="254" t="s">
        <v>916</v>
      </c>
      <c r="E711" s="254" t="s">
        <v>358</v>
      </c>
      <c r="F711" s="210" t="s">
        <v>359</v>
      </c>
      <c r="G711" s="210" t="s">
        <v>877</v>
      </c>
      <c r="H711" s="194">
        <v>2708.59</v>
      </c>
      <c r="I711" s="274" t="s">
        <v>878</v>
      </c>
      <c r="J711" s="4" t="s">
        <v>918</v>
      </c>
      <c r="K711" s="210" t="s">
        <v>1144</v>
      </c>
      <c r="L711" s="210" t="s">
        <v>1144</v>
      </c>
      <c r="M711" s="4" t="s">
        <v>980</v>
      </c>
      <c r="N711" s="210" t="s">
        <v>1144</v>
      </c>
      <c r="O711" s="208"/>
      <c r="P711" s="4" t="s">
        <v>1737</v>
      </c>
      <c r="Q711" s="209">
        <v>2507.88</v>
      </c>
      <c r="R711" s="209">
        <f t="shared" si="11"/>
        <v>200.71000000000004</v>
      </c>
    </row>
    <row r="712" spans="2:18" ht="25.5">
      <c r="B712" s="201" t="s">
        <v>1753</v>
      </c>
      <c r="C712" s="210" t="s">
        <v>866</v>
      </c>
      <c r="D712" s="254" t="s">
        <v>916</v>
      </c>
      <c r="E712" s="254" t="s">
        <v>103</v>
      </c>
      <c r="F712" s="210" t="s">
        <v>104</v>
      </c>
      <c r="G712" s="210" t="s">
        <v>877</v>
      </c>
      <c r="H712" s="194">
        <v>41180.94</v>
      </c>
      <c r="I712" s="274" t="s">
        <v>878</v>
      </c>
      <c r="J712" s="4" t="s">
        <v>918</v>
      </c>
      <c r="K712" s="207">
        <v>43929</v>
      </c>
      <c r="L712" s="207">
        <v>43959</v>
      </c>
      <c r="M712" s="4" t="s">
        <v>980</v>
      </c>
      <c r="N712" s="210" t="s">
        <v>419</v>
      </c>
      <c r="O712" s="208"/>
      <c r="P712" s="4" t="s">
        <v>1505</v>
      </c>
      <c r="Q712" s="209">
        <v>10665.69</v>
      </c>
      <c r="R712" s="209">
        <f t="shared" si="11"/>
        <v>30515.25</v>
      </c>
    </row>
    <row r="713" spans="2:18" ht="25.5">
      <c r="B713" s="201" t="s">
        <v>1898</v>
      </c>
      <c r="C713" s="210" t="s">
        <v>866</v>
      </c>
      <c r="D713" s="254" t="s">
        <v>916</v>
      </c>
      <c r="E713" s="254" t="s">
        <v>380</v>
      </c>
      <c r="F713" s="210" t="s">
        <v>381</v>
      </c>
      <c r="G713" s="210" t="s">
        <v>877</v>
      </c>
      <c r="H713" s="194">
        <v>2082.73</v>
      </c>
      <c r="I713" s="274" t="s">
        <v>878</v>
      </c>
      <c r="J713" s="4" t="s">
        <v>918</v>
      </c>
      <c r="K713" s="210" t="s">
        <v>1144</v>
      </c>
      <c r="L713" s="210" t="s">
        <v>1144</v>
      </c>
      <c r="M713" s="4" t="s">
        <v>980</v>
      </c>
      <c r="N713" s="210" t="s">
        <v>1144</v>
      </c>
      <c r="O713" s="208"/>
      <c r="P713" s="4" t="s">
        <v>1505</v>
      </c>
      <c r="Q713" s="209">
        <v>2074.61</v>
      </c>
      <c r="R713" s="209">
        <f t="shared" si="11"/>
        <v>8.1199999999998909</v>
      </c>
    </row>
    <row r="714" spans="2:18">
      <c r="B714" s="201" t="s">
        <v>1901</v>
      </c>
      <c r="C714" s="210" t="s">
        <v>866</v>
      </c>
      <c r="D714" s="254" t="s">
        <v>916</v>
      </c>
      <c r="E714" s="254" t="s">
        <v>303</v>
      </c>
      <c r="F714" s="210" t="s">
        <v>304</v>
      </c>
      <c r="G714" s="210" t="s">
        <v>877</v>
      </c>
      <c r="H714" s="194">
        <v>3400</v>
      </c>
      <c r="I714" s="274" t="s">
        <v>878</v>
      </c>
      <c r="J714" s="4" t="s">
        <v>918</v>
      </c>
      <c r="K714" s="207">
        <v>43929</v>
      </c>
      <c r="L714" s="207">
        <v>43959</v>
      </c>
      <c r="M714" s="4" t="s">
        <v>980</v>
      </c>
      <c r="N714" s="210" t="s">
        <v>419</v>
      </c>
      <c r="O714" s="208"/>
      <c r="P714" s="4" t="s">
        <v>1505</v>
      </c>
      <c r="Q714" s="209">
        <v>742.8</v>
      </c>
      <c r="R714" s="209">
        <f t="shared" si="11"/>
        <v>2657.2</v>
      </c>
    </row>
    <row r="715" spans="2:18" ht="25.5">
      <c r="B715" s="201" t="s">
        <v>1907</v>
      </c>
      <c r="C715" s="210" t="s">
        <v>866</v>
      </c>
      <c r="D715" s="254" t="s">
        <v>916</v>
      </c>
      <c r="E715" s="254" t="s">
        <v>299</v>
      </c>
      <c r="F715" s="210" t="s">
        <v>300</v>
      </c>
      <c r="G715" s="210" t="s">
        <v>877</v>
      </c>
      <c r="H715" s="194">
        <v>3772.4</v>
      </c>
      <c r="I715" s="274" t="s">
        <v>878</v>
      </c>
      <c r="J715" s="4" t="s">
        <v>918</v>
      </c>
      <c r="K715" s="210" t="s">
        <v>1144</v>
      </c>
      <c r="L715" s="210" t="s">
        <v>1144</v>
      </c>
      <c r="M715" s="4" t="s">
        <v>980</v>
      </c>
      <c r="N715" s="210" t="s">
        <v>1144</v>
      </c>
      <c r="O715" s="208"/>
      <c r="P715" s="4" t="s">
        <v>1505</v>
      </c>
      <c r="Q715" s="209">
        <v>626.69000000000005</v>
      </c>
      <c r="R715" s="209">
        <f t="shared" si="11"/>
        <v>3145.71</v>
      </c>
    </row>
    <row r="716" spans="2:18">
      <c r="B716" s="201" t="s">
        <v>1908</v>
      </c>
      <c r="C716" s="4" t="s">
        <v>866</v>
      </c>
      <c r="D716" s="3" t="s">
        <v>1019</v>
      </c>
      <c r="E716" s="3" t="s">
        <v>1026</v>
      </c>
      <c r="F716" s="4" t="s">
        <v>1033</v>
      </c>
      <c r="G716" s="210" t="s">
        <v>877</v>
      </c>
      <c r="H716" s="205">
        <v>20000</v>
      </c>
      <c r="I716" s="4" t="s">
        <v>878</v>
      </c>
      <c r="J716" s="4" t="s">
        <v>918</v>
      </c>
      <c r="K716" s="4" t="s">
        <v>1034</v>
      </c>
      <c r="L716" s="4" t="s">
        <v>1034</v>
      </c>
      <c r="M716" s="4" t="s">
        <v>980</v>
      </c>
      <c r="N716" s="4" t="s">
        <v>1035</v>
      </c>
      <c r="O716" s="198"/>
      <c r="P716" s="4" t="s">
        <v>1505</v>
      </c>
      <c r="Q716" s="209">
        <v>20000</v>
      </c>
      <c r="R716" s="209">
        <f t="shared" si="11"/>
        <v>0</v>
      </c>
    </row>
    <row r="717" spans="2:18">
      <c r="R717" s="209"/>
    </row>
    <row r="718" spans="2:18" ht="15.75">
      <c r="B718" s="284"/>
      <c r="C718" s="285"/>
      <c r="D718" s="284"/>
      <c r="E718" s="326" t="s">
        <v>1182</v>
      </c>
      <c r="F718" s="327"/>
      <c r="G718" s="327"/>
      <c r="H718" s="328">
        <f>SUM(H506:H717)</f>
        <v>4689123.57</v>
      </c>
      <c r="I718" s="285"/>
      <c r="J718" s="285"/>
      <c r="K718" s="285"/>
      <c r="L718" s="285"/>
      <c r="M718" s="285"/>
      <c r="N718" s="285"/>
      <c r="O718" s="225"/>
      <c r="P718" s="285"/>
      <c r="Q718" s="209">
        <f>SUM(Q506:Q717)</f>
        <v>3323036.8400000003</v>
      </c>
      <c r="R718" s="209">
        <f t="shared" si="11"/>
        <v>1366086.73</v>
      </c>
    </row>
    <row r="720" spans="2:18" ht="15.75">
      <c r="C720" s="289" t="s">
        <v>1183</v>
      </c>
      <c r="D720" s="290"/>
      <c r="E720" s="290" t="s">
        <v>1184</v>
      </c>
    </row>
    <row r="722" spans="2:18">
      <c r="B722" s="201" t="s">
        <v>1391</v>
      </c>
      <c r="C722" s="4" t="s">
        <v>867</v>
      </c>
      <c r="D722" s="3" t="s">
        <v>916</v>
      </c>
      <c r="E722" s="3" t="s">
        <v>408</v>
      </c>
      <c r="F722" s="4" t="s">
        <v>409</v>
      </c>
      <c r="G722" s="4" t="s">
        <v>877</v>
      </c>
      <c r="H722" s="205">
        <v>10000</v>
      </c>
      <c r="I722" s="274" t="s">
        <v>878</v>
      </c>
      <c r="J722" s="4" t="s">
        <v>918</v>
      </c>
      <c r="K722" s="207">
        <v>43992</v>
      </c>
      <c r="L722" s="207">
        <v>44022</v>
      </c>
      <c r="M722" s="4" t="s">
        <v>980</v>
      </c>
      <c r="N722" s="4" t="s">
        <v>418</v>
      </c>
      <c r="O722" s="198" t="s">
        <v>841</v>
      </c>
      <c r="P722" s="4" t="s">
        <v>1506</v>
      </c>
      <c r="Q722" s="209">
        <v>10000</v>
      </c>
      <c r="R722" s="209">
        <v>0</v>
      </c>
    </row>
    <row r="723" spans="2:18">
      <c r="B723" s="201" t="s">
        <v>1392</v>
      </c>
      <c r="C723" s="4" t="s">
        <v>867</v>
      </c>
      <c r="D723" s="4" t="s">
        <v>511</v>
      </c>
      <c r="E723" s="1" t="s">
        <v>565</v>
      </c>
      <c r="F723" s="4" t="s">
        <v>409</v>
      </c>
      <c r="G723" s="4" t="s">
        <v>566</v>
      </c>
      <c r="H723" s="205">
        <v>120000</v>
      </c>
      <c r="I723" s="223" t="s">
        <v>878</v>
      </c>
      <c r="J723" s="4" t="s">
        <v>918</v>
      </c>
      <c r="K723" s="207">
        <v>44075</v>
      </c>
      <c r="L723" s="207">
        <v>44105</v>
      </c>
      <c r="M723" s="4" t="s">
        <v>980</v>
      </c>
      <c r="N723" s="4">
        <v>2020</v>
      </c>
      <c r="O723" s="198" t="s">
        <v>841</v>
      </c>
      <c r="P723" s="4" t="s">
        <v>1506</v>
      </c>
      <c r="Q723" s="209">
        <v>120000</v>
      </c>
      <c r="R723" s="209">
        <v>0</v>
      </c>
    </row>
    <row r="724" spans="2:18" ht="25.5">
      <c r="B724" s="201" t="s">
        <v>1393</v>
      </c>
      <c r="C724" s="4" t="s">
        <v>867</v>
      </c>
      <c r="D724" s="4" t="s">
        <v>511</v>
      </c>
      <c r="E724" s="211" t="s">
        <v>567</v>
      </c>
      <c r="F724" s="212" t="s">
        <v>568</v>
      </c>
      <c r="G724" s="212" t="s">
        <v>1102</v>
      </c>
      <c r="H724" s="205">
        <v>20000</v>
      </c>
      <c r="I724" s="223" t="s">
        <v>878</v>
      </c>
      <c r="J724" s="4" t="s">
        <v>918</v>
      </c>
      <c r="K724" s="207">
        <v>43861</v>
      </c>
      <c r="L724" s="207">
        <v>43891</v>
      </c>
      <c r="M724" s="4" t="s">
        <v>980</v>
      </c>
      <c r="N724" s="4" t="s">
        <v>895</v>
      </c>
      <c r="O724" s="198"/>
      <c r="P724" s="4" t="s">
        <v>1504</v>
      </c>
      <c r="Q724" s="209">
        <v>20000</v>
      </c>
      <c r="R724" s="209">
        <v>0</v>
      </c>
    </row>
    <row r="725" spans="2:18" ht="25.5">
      <c r="B725" s="201" t="s">
        <v>1394</v>
      </c>
      <c r="C725" s="4" t="s">
        <v>867</v>
      </c>
      <c r="D725" s="3" t="s">
        <v>1019</v>
      </c>
      <c r="E725" s="3" t="s">
        <v>1036</v>
      </c>
      <c r="F725" s="4" t="s">
        <v>1047</v>
      </c>
      <c r="G725" s="4" t="s">
        <v>877</v>
      </c>
      <c r="H725" s="205">
        <v>30000</v>
      </c>
      <c r="I725" s="4" t="s">
        <v>878</v>
      </c>
      <c r="J725" s="4" t="s">
        <v>918</v>
      </c>
      <c r="K725" s="4" t="s">
        <v>1034</v>
      </c>
      <c r="L725" s="4" t="s">
        <v>1034</v>
      </c>
      <c r="M725" s="4" t="s">
        <v>980</v>
      </c>
      <c r="N725" s="4" t="s">
        <v>910</v>
      </c>
      <c r="O725" s="198" t="s">
        <v>1062</v>
      </c>
      <c r="P725" s="4" t="s">
        <v>1504</v>
      </c>
      <c r="Q725" s="209">
        <v>30000</v>
      </c>
      <c r="R725" s="209">
        <v>0</v>
      </c>
    </row>
    <row r="726" spans="2:18" ht="25.5">
      <c r="B726" s="201" t="s">
        <v>1395</v>
      </c>
      <c r="C726" s="4" t="s">
        <v>867</v>
      </c>
      <c r="D726" s="3" t="s">
        <v>1019</v>
      </c>
      <c r="E726" s="3" t="s">
        <v>1037</v>
      </c>
      <c r="F726" s="4" t="s">
        <v>1048</v>
      </c>
      <c r="G726" s="4" t="s">
        <v>877</v>
      </c>
      <c r="H726" s="205">
        <v>20000</v>
      </c>
      <c r="I726" s="4" t="s">
        <v>878</v>
      </c>
      <c r="J726" s="4" t="s">
        <v>918</v>
      </c>
      <c r="K726" s="4" t="s">
        <v>1034</v>
      </c>
      <c r="L726" s="4" t="s">
        <v>1034</v>
      </c>
      <c r="M726" s="4" t="s">
        <v>980</v>
      </c>
      <c r="N726" s="4" t="s">
        <v>910</v>
      </c>
      <c r="O726" s="198" t="s">
        <v>1062</v>
      </c>
      <c r="P726" s="4" t="s">
        <v>1504</v>
      </c>
      <c r="Q726" s="209">
        <v>20000</v>
      </c>
      <c r="R726" s="209">
        <v>0</v>
      </c>
    </row>
    <row r="727" spans="2:18" ht="25.5">
      <c r="B727" s="201" t="s">
        <v>1396</v>
      </c>
      <c r="C727" s="4" t="s">
        <v>867</v>
      </c>
      <c r="D727" s="3" t="s">
        <v>1019</v>
      </c>
      <c r="E727" s="3" t="s">
        <v>1038</v>
      </c>
      <c r="F727" s="4" t="s">
        <v>1049</v>
      </c>
      <c r="G727" s="4" t="s">
        <v>877</v>
      </c>
      <c r="H727" s="205">
        <v>40000</v>
      </c>
      <c r="I727" s="4" t="s">
        <v>878</v>
      </c>
      <c r="J727" s="4" t="s">
        <v>918</v>
      </c>
      <c r="K727" s="4" t="s">
        <v>1034</v>
      </c>
      <c r="L727" s="4" t="s">
        <v>1034</v>
      </c>
      <c r="M727" s="4" t="s">
        <v>980</v>
      </c>
      <c r="N727" s="4" t="s">
        <v>910</v>
      </c>
      <c r="O727" s="198"/>
      <c r="P727" s="4" t="s">
        <v>1504</v>
      </c>
      <c r="Q727" s="209">
        <v>40000</v>
      </c>
      <c r="R727" s="209">
        <v>0</v>
      </c>
    </row>
    <row r="728" spans="2:18" ht="25.5">
      <c r="B728" s="201" t="s">
        <v>1397</v>
      </c>
      <c r="C728" s="4" t="s">
        <v>867</v>
      </c>
      <c r="D728" s="4" t="s">
        <v>511</v>
      </c>
      <c r="E728" s="211" t="s">
        <v>575</v>
      </c>
      <c r="F728" s="212" t="s">
        <v>574</v>
      </c>
      <c r="G728" s="212" t="s">
        <v>1102</v>
      </c>
      <c r="H728" s="205">
        <v>45000</v>
      </c>
      <c r="I728" s="223" t="s">
        <v>878</v>
      </c>
      <c r="J728" s="4" t="s">
        <v>918</v>
      </c>
      <c r="K728" s="207">
        <v>43983</v>
      </c>
      <c r="L728" s="207">
        <v>44013</v>
      </c>
      <c r="M728" s="4" t="s">
        <v>980</v>
      </c>
      <c r="N728" s="4" t="s">
        <v>944</v>
      </c>
      <c r="O728" s="198"/>
      <c r="P728" s="4" t="s">
        <v>1737</v>
      </c>
      <c r="Q728" s="209">
        <v>45000</v>
      </c>
      <c r="R728" s="209">
        <v>0</v>
      </c>
    </row>
    <row r="729" spans="2:18" ht="25.5">
      <c r="B729" s="201" t="s">
        <v>1398</v>
      </c>
      <c r="C729" s="4" t="s">
        <v>867</v>
      </c>
      <c r="D729" s="4" t="s">
        <v>511</v>
      </c>
      <c r="E729" s="1" t="s">
        <v>581</v>
      </c>
      <c r="F729" s="4" t="s">
        <v>582</v>
      </c>
      <c r="G729" s="4" t="s">
        <v>512</v>
      </c>
      <c r="H729" s="205">
        <v>35000</v>
      </c>
      <c r="I729" s="223" t="s">
        <v>878</v>
      </c>
      <c r="J729" s="4" t="s">
        <v>918</v>
      </c>
      <c r="K729" s="207">
        <v>43835</v>
      </c>
      <c r="L729" s="207">
        <v>43861</v>
      </c>
      <c r="M729" s="4" t="s">
        <v>980</v>
      </c>
      <c r="N729" s="4">
        <v>2020</v>
      </c>
      <c r="O729" s="198"/>
      <c r="P729" s="4" t="s">
        <v>1737</v>
      </c>
      <c r="Q729" s="209">
        <v>35000</v>
      </c>
      <c r="R729" s="209">
        <v>0</v>
      </c>
    </row>
    <row r="730" spans="2:18" ht="25.5">
      <c r="B730" s="201" t="s">
        <v>1399</v>
      </c>
      <c r="C730" s="4" t="s">
        <v>867</v>
      </c>
      <c r="D730" s="4" t="s">
        <v>1117</v>
      </c>
      <c r="E730" s="3" t="s">
        <v>1153</v>
      </c>
      <c r="F730" s="4" t="s">
        <v>1154</v>
      </c>
      <c r="G730" s="4" t="s">
        <v>877</v>
      </c>
      <c r="H730" s="205">
        <v>5500</v>
      </c>
      <c r="I730" s="223" t="s">
        <v>878</v>
      </c>
      <c r="J730" s="4" t="s">
        <v>918</v>
      </c>
      <c r="K730" s="4" t="s">
        <v>1144</v>
      </c>
      <c r="L730" s="4" t="s">
        <v>1144</v>
      </c>
      <c r="M730" s="4" t="s">
        <v>980</v>
      </c>
      <c r="N730" s="4" t="s">
        <v>1164</v>
      </c>
      <c r="O730" s="198"/>
      <c r="P730" s="4" t="s">
        <v>1737</v>
      </c>
      <c r="Q730" s="209">
        <v>270</v>
      </c>
      <c r="R730" s="209">
        <f>H730-Q730</f>
        <v>5230</v>
      </c>
    </row>
    <row r="731" spans="2:18" ht="38.25">
      <c r="B731" s="201" t="s">
        <v>1400</v>
      </c>
      <c r="C731" s="4" t="s">
        <v>867</v>
      </c>
      <c r="D731" s="3" t="s">
        <v>972</v>
      </c>
      <c r="E731" s="3" t="s">
        <v>973</v>
      </c>
      <c r="F731" s="4" t="s">
        <v>975</v>
      </c>
      <c r="G731" s="4" t="s">
        <v>877</v>
      </c>
      <c r="H731" s="205">
        <v>15000</v>
      </c>
      <c r="I731" s="4" t="s">
        <v>878</v>
      </c>
      <c r="J731" s="4" t="s">
        <v>918</v>
      </c>
      <c r="K731" s="207">
        <v>43953</v>
      </c>
      <c r="L731" s="207">
        <v>43983</v>
      </c>
      <c r="M731" s="4" t="s">
        <v>980</v>
      </c>
      <c r="N731" s="210" t="s">
        <v>895</v>
      </c>
      <c r="O731" s="198"/>
      <c r="P731" s="4" t="s">
        <v>1737</v>
      </c>
      <c r="Q731" s="205">
        <v>15000</v>
      </c>
      <c r="R731" s="209">
        <v>0</v>
      </c>
    </row>
    <row r="732" spans="2:18" ht="38.25">
      <c r="B732" s="201" t="s">
        <v>1401</v>
      </c>
      <c r="C732" s="4" t="s">
        <v>867</v>
      </c>
      <c r="D732" s="3" t="s">
        <v>972</v>
      </c>
      <c r="E732" s="3" t="s">
        <v>974</v>
      </c>
      <c r="F732" s="4" t="s">
        <v>975</v>
      </c>
      <c r="G732" s="4" t="s">
        <v>877</v>
      </c>
      <c r="H732" s="205">
        <v>80000</v>
      </c>
      <c r="I732" s="4" t="s">
        <v>878</v>
      </c>
      <c r="J732" s="4" t="s">
        <v>918</v>
      </c>
      <c r="K732" s="207">
        <v>43875</v>
      </c>
      <c r="L732" s="207">
        <v>43905</v>
      </c>
      <c r="M732" s="4" t="s">
        <v>980</v>
      </c>
      <c r="N732" s="4" t="s">
        <v>892</v>
      </c>
      <c r="O732" s="198"/>
      <c r="P732" s="4" t="s">
        <v>1504</v>
      </c>
      <c r="Q732" s="205">
        <v>80000</v>
      </c>
      <c r="R732" s="209">
        <v>0</v>
      </c>
    </row>
    <row r="733" spans="2:18" ht="25.5">
      <c r="B733" s="201" t="s">
        <v>1402</v>
      </c>
      <c r="C733" s="4" t="s">
        <v>867</v>
      </c>
      <c r="D733" s="254" t="s">
        <v>916</v>
      </c>
      <c r="E733" s="3" t="s">
        <v>2145</v>
      </c>
      <c r="F733" s="4" t="s">
        <v>975</v>
      </c>
      <c r="G733" s="4" t="s">
        <v>877</v>
      </c>
      <c r="H733" s="205">
        <v>11324</v>
      </c>
      <c r="I733" s="274" t="s">
        <v>878</v>
      </c>
      <c r="J733" s="4" t="s">
        <v>918</v>
      </c>
      <c r="K733" s="207">
        <v>44083</v>
      </c>
      <c r="L733" s="207">
        <v>44113</v>
      </c>
      <c r="M733" s="4" t="s">
        <v>980</v>
      </c>
      <c r="N733" s="210" t="s">
        <v>418</v>
      </c>
      <c r="O733" s="198"/>
      <c r="P733" s="4" t="s">
        <v>1504</v>
      </c>
      <c r="Q733" s="209">
        <v>9214</v>
      </c>
      <c r="R733" s="209">
        <f>11324-Q733</f>
        <v>2110</v>
      </c>
    </row>
    <row r="734" spans="2:18" ht="25.5">
      <c r="B734" s="201" t="s">
        <v>1403</v>
      </c>
      <c r="C734" s="4" t="s">
        <v>867</v>
      </c>
      <c r="D734" s="4" t="s">
        <v>511</v>
      </c>
      <c r="E734" s="211" t="s">
        <v>583</v>
      </c>
      <c r="F734" s="212" t="s">
        <v>975</v>
      </c>
      <c r="G734" s="4" t="s">
        <v>584</v>
      </c>
      <c r="H734" s="205">
        <v>59814.78</v>
      </c>
      <c r="I734" s="223" t="s">
        <v>878</v>
      </c>
      <c r="J734" s="4" t="s">
        <v>918</v>
      </c>
      <c r="K734" s="207">
        <v>43862</v>
      </c>
      <c r="L734" s="207">
        <v>43892</v>
      </c>
      <c r="M734" s="4" t="s">
        <v>980</v>
      </c>
      <c r="N734" s="218" t="s">
        <v>632</v>
      </c>
      <c r="O734" s="198"/>
      <c r="P734" s="4" t="s">
        <v>1503</v>
      </c>
      <c r="Q734" s="209">
        <v>59814.78</v>
      </c>
      <c r="R734" s="209">
        <v>0</v>
      </c>
    </row>
    <row r="735" spans="2:18" ht="25.5">
      <c r="B735" s="201" t="s">
        <v>1404</v>
      </c>
      <c r="C735" s="4" t="s">
        <v>867</v>
      </c>
      <c r="D735" s="3" t="s">
        <v>868</v>
      </c>
      <c r="E735" s="1" t="s">
        <v>862</v>
      </c>
      <c r="F735" s="4" t="s">
        <v>874</v>
      </c>
      <c r="G735" s="4" t="s">
        <v>877</v>
      </c>
      <c r="H735" s="205">
        <v>0</v>
      </c>
      <c r="I735" s="4" t="s">
        <v>878</v>
      </c>
      <c r="J735" s="4" t="s">
        <v>918</v>
      </c>
      <c r="K735" s="207">
        <v>43982</v>
      </c>
      <c r="L735" s="207">
        <v>44012</v>
      </c>
      <c r="M735" s="4" t="s">
        <v>980</v>
      </c>
      <c r="N735" s="4" t="s">
        <v>880</v>
      </c>
      <c r="O735" s="198"/>
      <c r="P735" s="4" t="s">
        <v>1503</v>
      </c>
      <c r="Q735" s="209">
        <v>0</v>
      </c>
      <c r="R735" s="209">
        <v>0</v>
      </c>
    </row>
    <row r="736" spans="2:18">
      <c r="B736" s="201" t="s">
        <v>1405</v>
      </c>
      <c r="C736" s="4" t="s">
        <v>867</v>
      </c>
      <c r="D736" s="4" t="s">
        <v>511</v>
      </c>
      <c r="E736" s="211" t="s">
        <v>585</v>
      </c>
      <c r="F736" s="212" t="s">
        <v>586</v>
      </c>
      <c r="G736" s="4" t="s">
        <v>1104</v>
      </c>
      <c r="H736" s="205">
        <v>36185.22</v>
      </c>
      <c r="I736" s="223" t="s">
        <v>878</v>
      </c>
      <c r="J736" s="4" t="s">
        <v>918</v>
      </c>
      <c r="K736" s="207">
        <v>43815</v>
      </c>
      <c r="L736" s="207">
        <v>43845</v>
      </c>
      <c r="M736" s="4" t="s">
        <v>980</v>
      </c>
      <c r="N736" s="218" t="s">
        <v>555</v>
      </c>
      <c r="O736" s="227"/>
      <c r="P736" s="4" t="s">
        <v>1737</v>
      </c>
      <c r="Q736" s="205">
        <v>36185.22</v>
      </c>
      <c r="R736" s="209">
        <v>0</v>
      </c>
    </row>
    <row r="737" spans="2:18">
      <c r="B737" s="201" t="s">
        <v>1406</v>
      </c>
      <c r="C737" s="4" t="s">
        <v>867</v>
      </c>
      <c r="D737" s="4" t="s">
        <v>511</v>
      </c>
      <c r="E737" s="211" t="s">
        <v>587</v>
      </c>
      <c r="F737" s="216" t="s">
        <v>588</v>
      </c>
      <c r="G737" s="193" t="s">
        <v>589</v>
      </c>
      <c r="H737" s="205">
        <v>55000</v>
      </c>
      <c r="I737" s="223" t="s">
        <v>878</v>
      </c>
      <c r="J737" s="4" t="s">
        <v>918</v>
      </c>
      <c r="K737" s="207">
        <v>43801</v>
      </c>
      <c r="L737" s="207">
        <v>43831</v>
      </c>
      <c r="M737" s="4" t="s">
        <v>980</v>
      </c>
      <c r="N737" s="4" t="s">
        <v>892</v>
      </c>
      <c r="O737" s="198"/>
      <c r="P737" s="4" t="s">
        <v>1737</v>
      </c>
      <c r="Q737" s="205">
        <v>55000</v>
      </c>
      <c r="R737" s="209">
        <v>0</v>
      </c>
    </row>
    <row r="738" spans="2:18" ht="25.5">
      <c r="B738" s="201" t="s">
        <v>1407</v>
      </c>
      <c r="C738" s="4" t="s">
        <v>867</v>
      </c>
      <c r="D738" s="4" t="s">
        <v>1117</v>
      </c>
      <c r="E738" s="3" t="s">
        <v>1151</v>
      </c>
      <c r="F738" s="4" t="s">
        <v>1152</v>
      </c>
      <c r="G738" s="4" t="s">
        <v>877</v>
      </c>
      <c r="H738" s="205">
        <v>35000</v>
      </c>
      <c r="I738" s="223" t="s">
        <v>878</v>
      </c>
      <c r="J738" s="4" t="s">
        <v>918</v>
      </c>
      <c r="K738" s="4" t="s">
        <v>1144</v>
      </c>
      <c r="L738" s="4" t="s">
        <v>1144</v>
      </c>
      <c r="M738" s="4" t="s">
        <v>980</v>
      </c>
      <c r="N738" s="4" t="s">
        <v>1163</v>
      </c>
      <c r="O738" s="198"/>
      <c r="P738" s="4" t="s">
        <v>1503</v>
      </c>
      <c r="Q738" s="209">
        <v>35000</v>
      </c>
      <c r="R738" s="209">
        <v>0</v>
      </c>
    </row>
    <row r="739" spans="2:18">
      <c r="B739" s="201" t="s">
        <v>1408</v>
      </c>
      <c r="C739" s="4" t="s">
        <v>867</v>
      </c>
      <c r="D739" s="4" t="s">
        <v>511</v>
      </c>
      <c r="E739" s="1" t="s">
        <v>597</v>
      </c>
      <c r="F739" s="4" t="s">
        <v>596</v>
      </c>
      <c r="G739" s="4" t="s">
        <v>514</v>
      </c>
      <c r="H739" s="205">
        <v>70000</v>
      </c>
      <c r="I739" s="223" t="s">
        <v>878</v>
      </c>
      <c r="J739" s="4" t="s">
        <v>918</v>
      </c>
      <c r="K739" s="207">
        <v>43892</v>
      </c>
      <c r="L739" s="207">
        <v>43922</v>
      </c>
      <c r="M739" s="4" t="s">
        <v>980</v>
      </c>
      <c r="N739" s="212" t="s">
        <v>895</v>
      </c>
      <c r="O739" s="198"/>
      <c r="P739" s="4" t="s">
        <v>1503</v>
      </c>
      <c r="Q739" s="205">
        <v>70000</v>
      </c>
      <c r="R739" s="209">
        <v>0</v>
      </c>
    </row>
    <row r="740" spans="2:18" ht="25.5">
      <c r="B740" s="201" t="s">
        <v>1409</v>
      </c>
      <c r="C740" s="4" t="s">
        <v>867</v>
      </c>
      <c r="D740" s="4" t="s">
        <v>511</v>
      </c>
      <c r="E740" s="1" t="s">
        <v>599</v>
      </c>
      <c r="F740" s="4" t="s">
        <v>596</v>
      </c>
      <c r="G740" s="4" t="s">
        <v>514</v>
      </c>
      <c r="H740" s="205">
        <v>50000</v>
      </c>
      <c r="I740" s="223" t="s">
        <v>878</v>
      </c>
      <c r="J740" s="4" t="s">
        <v>918</v>
      </c>
      <c r="K740" s="207">
        <v>43953</v>
      </c>
      <c r="L740" s="207">
        <v>43983</v>
      </c>
      <c r="M740" s="4" t="s">
        <v>980</v>
      </c>
      <c r="N740" s="4" t="s">
        <v>944</v>
      </c>
      <c r="O740" s="198"/>
      <c r="P740" s="4" t="s">
        <v>1505</v>
      </c>
      <c r="Q740" s="205">
        <v>50000</v>
      </c>
      <c r="R740" s="209">
        <v>0</v>
      </c>
    </row>
    <row r="741" spans="2:18">
      <c r="B741" s="201" t="s">
        <v>1410</v>
      </c>
      <c r="C741" s="4" t="s">
        <v>867</v>
      </c>
      <c r="D741" s="4" t="s">
        <v>511</v>
      </c>
      <c r="E741" s="1" t="s">
        <v>600</v>
      </c>
      <c r="F741" s="4" t="s">
        <v>596</v>
      </c>
      <c r="G741" s="4" t="s">
        <v>512</v>
      </c>
      <c r="H741" s="205">
        <v>60000</v>
      </c>
      <c r="I741" s="223" t="s">
        <v>878</v>
      </c>
      <c r="J741" s="4" t="s">
        <v>918</v>
      </c>
      <c r="K741" s="207">
        <v>43936</v>
      </c>
      <c r="L741" s="207">
        <v>43966</v>
      </c>
      <c r="M741" s="4" t="s">
        <v>980</v>
      </c>
      <c r="N741" s="4" t="s">
        <v>556</v>
      </c>
      <c r="O741" s="198"/>
      <c r="P741" s="4" t="s">
        <v>1505</v>
      </c>
      <c r="Q741" s="205">
        <v>60000</v>
      </c>
      <c r="R741" s="209">
        <v>0</v>
      </c>
    </row>
    <row r="742" spans="2:18">
      <c r="B742" s="201" t="s">
        <v>1411</v>
      </c>
      <c r="C742" s="4" t="s">
        <v>867</v>
      </c>
      <c r="D742" s="4" t="s">
        <v>511</v>
      </c>
      <c r="E742" s="1" t="s">
        <v>609</v>
      </c>
      <c r="F742" s="4" t="s">
        <v>610</v>
      </c>
      <c r="G742" s="4" t="s">
        <v>512</v>
      </c>
      <c r="H742" s="205">
        <v>60000</v>
      </c>
      <c r="I742" s="223" t="s">
        <v>878</v>
      </c>
      <c r="J742" s="4" t="s">
        <v>918</v>
      </c>
      <c r="K742" s="207">
        <v>43906</v>
      </c>
      <c r="L742" s="207">
        <v>43936</v>
      </c>
      <c r="M742" s="4" t="s">
        <v>980</v>
      </c>
      <c r="N742" s="4" t="s">
        <v>556</v>
      </c>
      <c r="O742" s="198" t="s">
        <v>1922</v>
      </c>
      <c r="P742" s="4" t="s">
        <v>1737</v>
      </c>
      <c r="Q742" s="205">
        <v>60000</v>
      </c>
      <c r="R742" s="209">
        <v>0</v>
      </c>
    </row>
    <row r="743" spans="2:18" ht="25.5">
      <c r="B743" s="201" t="s">
        <v>1412</v>
      </c>
      <c r="C743" s="4" t="s">
        <v>867</v>
      </c>
      <c r="D743" s="4" t="s">
        <v>1117</v>
      </c>
      <c r="E743" s="3" t="s">
        <v>1155</v>
      </c>
      <c r="F743" s="4" t="s">
        <v>1156</v>
      </c>
      <c r="G743" s="4" t="s">
        <v>877</v>
      </c>
      <c r="H743" s="205">
        <v>125000</v>
      </c>
      <c r="I743" s="223" t="s">
        <v>878</v>
      </c>
      <c r="J743" s="4" t="s">
        <v>918</v>
      </c>
      <c r="K743" s="4" t="s">
        <v>1144</v>
      </c>
      <c r="L743" s="4" t="s">
        <v>1144</v>
      </c>
      <c r="M743" s="4" t="s">
        <v>980</v>
      </c>
      <c r="N743" s="4" t="s">
        <v>1145</v>
      </c>
      <c r="O743" s="198"/>
      <c r="P743" s="4" t="s">
        <v>1737</v>
      </c>
      <c r="Q743" s="209">
        <v>19314</v>
      </c>
      <c r="R743" s="209">
        <f>H743-Q743</f>
        <v>105686</v>
      </c>
    </row>
    <row r="744" spans="2:18">
      <c r="B744" s="201" t="s">
        <v>1413</v>
      </c>
      <c r="C744" s="4" t="s">
        <v>867</v>
      </c>
      <c r="D744" s="3" t="s">
        <v>1019</v>
      </c>
      <c r="E744" s="3" t="s">
        <v>1039</v>
      </c>
      <c r="F744" s="4" t="s">
        <v>1050</v>
      </c>
      <c r="G744" s="4" t="s">
        <v>877</v>
      </c>
      <c r="H744" s="205">
        <v>15000</v>
      </c>
      <c r="I744" s="4" t="s">
        <v>878</v>
      </c>
      <c r="J744" s="4" t="s">
        <v>918</v>
      </c>
      <c r="K744" s="4" t="s">
        <v>1058</v>
      </c>
      <c r="L744" s="4" t="s">
        <v>1058</v>
      </c>
      <c r="M744" s="4" t="s">
        <v>980</v>
      </c>
      <c r="N744" s="4" t="s">
        <v>1058</v>
      </c>
      <c r="O744" s="198" t="s">
        <v>1063</v>
      </c>
      <c r="P744" s="4" t="s">
        <v>1505</v>
      </c>
      <c r="Q744" s="209">
        <v>15000</v>
      </c>
      <c r="R744" s="209">
        <v>0</v>
      </c>
    </row>
    <row r="745" spans="2:18">
      <c r="B745" s="201" t="s">
        <v>1414</v>
      </c>
      <c r="C745" s="4" t="s">
        <v>867</v>
      </c>
      <c r="D745" s="3" t="s">
        <v>1019</v>
      </c>
      <c r="E745" s="3" t="s">
        <v>1040</v>
      </c>
      <c r="F745" s="4" t="s">
        <v>1051</v>
      </c>
      <c r="G745" s="4" t="s">
        <v>877</v>
      </c>
      <c r="H745" s="205">
        <v>50000</v>
      </c>
      <c r="I745" s="4" t="s">
        <v>878</v>
      </c>
      <c r="J745" s="4" t="s">
        <v>918</v>
      </c>
      <c r="K745" s="4" t="s">
        <v>1059</v>
      </c>
      <c r="L745" s="4" t="s">
        <v>1059</v>
      </c>
      <c r="M745" s="4" t="s">
        <v>980</v>
      </c>
      <c r="N745" s="4" t="s">
        <v>1059</v>
      </c>
      <c r="O745" s="198" t="s">
        <v>1063</v>
      </c>
      <c r="P745" s="4" t="s">
        <v>1505</v>
      </c>
      <c r="Q745" s="209">
        <v>50000</v>
      </c>
      <c r="R745" s="209">
        <v>0</v>
      </c>
    </row>
    <row r="746" spans="2:18" ht="25.5">
      <c r="B746" s="201" t="s">
        <v>1415</v>
      </c>
      <c r="C746" s="4" t="s">
        <v>867</v>
      </c>
      <c r="D746" s="3" t="s">
        <v>926</v>
      </c>
      <c r="E746" s="3" t="s">
        <v>936</v>
      </c>
      <c r="F746" s="4" t="s">
        <v>937</v>
      </c>
      <c r="G746" s="4" t="s">
        <v>877</v>
      </c>
      <c r="H746" s="205">
        <v>3500</v>
      </c>
      <c r="I746" s="4" t="s">
        <v>878</v>
      </c>
      <c r="J746" s="4" t="s">
        <v>918</v>
      </c>
      <c r="K746" s="207">
        <v>43861</v>
      </c>
      <c r="L746" s="207">
        <v>43891</v>
      </c>
      <c r="M746" s="4" t="s">
        <v>980</v>
      </c>
      <c r="N746" s="4" t="s">
        <v>929</v>
      </c>
      <c r="O746" s="198"/>
      <c r="P746" s="4" t="s">
        <v>1505</v>
      </c>
      <c r="Q746" s="209">
        <v>2500</v>
      </c>
      <c r="R746" s="209">
        <v>1000</v>
      </c>
    </row>
    <row r="747" spans="2:18" ht="76.5">
      <c r="B747" s="201" t="s">
        <v>1416</v>
      </c>
      <c r="C747" s="4" t="s">
        <v>867</v>
      </c>
      <c r="D747" s="3" t="s">
        <v>972</v>
      </c>
      <c r="E747" s="3" t="s">
        <v>976</v>
      </c>
      <c r="F747" s="4" t="s">
        <v>977</v>
      </c>
      <c r="G747" s="4" t="s">
        <v>877</v>
      </c>
      <c r="H747" s="205">
        <v>7200</v>
      </c>
      <c r="I747" s="4" t="s">
        <v>878</v>
      </c>
      <c r="J747" s="4" t="s">
        <v>918</v>
      </c>
      <c r="K747" s="207">
        <v>44150</v>
      </c>
      <c r="L747" s="207">
        <v>44180</v>
      </c>
      <c r="M747" s="4" t="s">
        <v>980</v>
      </c>
      <c r="N747" s="4" t="s">
        <v>899</v>
      </c>
      <c r="O747" s="198"/>
      <c r="P747" s="4" t="s">
        <v>1505</v>
      </c>
      <c r="Q747" s="205">
        <v>7200</v>
      </c>
      <c r="R747" s="209">
        <v>0</v>
      </c>
    </row>
    <row r="748" spans="2:18" ht="25.5">
      <c r="B748" s="201" t="s">
        <v>1417</v>
      </c>
      <c r="C748" s="4" t="s">
        <v>867</v>
      </c>
      <c r="D748" s="254" t="s">
        <v>916</v>
      </c>
      <c r="E748" s="3" t="s">
        <v>412</v>
      </c>
      <c r="F748" s="4" t="s">
        <v>413</v>
      </c>
      <c r="G748" s="4" t="s">
        <v>877</v>
      </c>
      <c r="H748" s="205">
        <v>200</v>
      </c>
      <c r="I748" s="274" t="s">
        <v>878</v>
      </c>
      <c r="J748" s="4" t="s">
        <v>918</v>
      </c>
      <c r="K748" s="4" t="s">
        <v>417</v>
      </c>
      <c r="L748" s="4" t="s">
        <v>417</v>
      </c>
      <c r="M748" s="4" t="s">
        <v>980</v>
      </c>
      <c r="N748" s="4" t="s">
        <v>417</v>
      </c>
      <c r="O748" s="198"/>
      <c r="P748" s="4" t="s">
        <v>1502</v>
      </c>
      <c r="Q748" s="209">
        <v>110</v>
      </c>
      <c r="R748" s="209">
        <f>H748-Q748</f>
        <v>90</v>
      </c>
    </row>
    <row r="749" spans="2:18">
      <c r="B749" s="201" t="s">
        <v>1418</v>
      </c>
      <c r="C749" s="4" t="s">
        <v>867</v>
      </c>
      <c r="D749" s="3" t="s">
        <v>988</v>
      </c>
      <c r="E749" s="3" t="s">
        <v>992</v>
      </c>
      <c r="F749" s="4" t="s">
        <v>995</v>
      </c>
      <c r="G749" s="4" t="s">
        <v>877</v>
      </c>
      <c r="H749" s="205">
        <v>15000</v>
      </c>
      <c r="I749" s="4" t="s">
        <v>878</v>
      </c>
      <c r="J749" s="4" t="s">
        <v>918</v>
      </c>
      <c r="K749" s="207">
        <v>43835</v>
      </c>
      <c r="L749" s="207">
        <v>43860</v>
      </c>
      <c r="M749" s="4" t="s">
        <v>980</v>
      </c>
      <c r="N749" s="4" t="s">
        <v>892</v>
      </c>
      <c r="O749" s="198"/>
      <c r="P749" s="4" t="s">
        <v>1737</v>
      </c>
      <c r="Q749" s="205">
        <v>15000</v>
      </c>
      <c r="R749" s="209">
        <v>0</v>
      </c>
    </row>
    <row r="750" spans="2:18">
      <c r="B750" s="201" t="s">
        <v>1419</v>
      </c>
      <c r="C750" s="4" t="s">
        <v>867</v>
      </c>
      <c r="D750" s="3" t="s">
        <v>991</v>
      </c>
      <c r="E750" s="3" t="s">
        <v>989</v>
      </c>
      <c r="F750" s="4" t="s">
        <v>990</v>
      </c>
      <c r="G750" s="4" t="s">
        <v>877</v>
      </c>
      <c r="H750" s="205">
        <v>130000</v>
      </c>
      <c r="I750" s="4" t="s">
        <v>878</v>
      </c>
      <c r="J750" s="4" t="s">
        <v>918</v>
      </c>
      <c r="K750" s="207">
        <v>43835</v>
      </c>
      <c r="L750" s="207">
        <v>43860</v>
      </c>
      <c r="M750" s="4" t="s">
        <v>980</v>
      </c>
      <c r="N750" s="4" t="s">
        <v>892</v>
      </c>
      <c r="O750" s="198"/>
      <c r="P750" s="4" t="s">
        <v>1737</v>
      </c>
      <c r="Q750" s="205">
        <v>130000</v>
      </c>
      <c r="R750" s="209">
        <v>0</v>
      </c>
    </row>
    <row r="751" spans="2:18" ht="51">
      <c r="B751" s="201" t="s">
        <v>1420</v>
      </c>
      <c r="C751" s="4" t="s">
        <v>867</v>
      </c>
      <c r="D751" s="3" t="s">
        <v>676</v>
      </c>
      <c r="E751" s="228" t="s">
        <v>672</v>
      </c>
      <c r="F751" s="4" t="s">
        <v>673</v>
      </c>
      <c r="G751" s="4" t="s">
        <v>877</v>
      </c>
      <c r="H751" s="205">
        <v>25000</v>
      </c>
      <c r="I751" s="4" t="s">
        <v>878</v>
      </c>
      <c r="J751" s="4" t="s">
        <v>918</v>
      </c>
      <c r="K751" s="207">
        <v>43890</v>
      </c>
      <c r="L751" s="207">
        <v>43920</v>
      </c>
      <c r="M751" s="4" t="s">
        <v>980</v>
      </c>
      <c r="N751" s="295" t="s">
        <v>677</v>
      </c>
      <c r="O751" s="198"/>
      <c r="P751" s="4" t="s">
        <v>1737</v>
      </c>
      <c r="Q751" s="209">
        <v>25000</v>
      </c>
      <c r="R751" s="209">
        <v>0</v>
      </c>
    </row>
    <row r="752" spans="2:18" ht="38.25">
      <c r="B752" s="201" t="s">
        <v>1421</v>
      </c>
      <c r="C752" s="4" t="s">
        <v>867</v>
      </c>
      <c r="D752" s="3" t="s">
        <v>1079</v>
      </c>
      <c r="E752" s="1" t="s">
        <v>1087</v>
      </c>
      <c r="F752" s="4" t="s">
        <v>1088</v>
      </c>
      <c r="G752" s="4" t="s">
        <v>877</v>
      </c>
      <c r="H752" s="205">
        <v>8000</v>
      </c>
      <c r="I752" s="4" t="s">
        <v>878</v>
      </c>
      <c r="J752" s="4" t="s">
        <v>918</v>
      </c>
      <c r="K752" s="207">
        <v>43852</v>
      </c>
      <c r="L752" s="207">
        <v>43882</v>
      </c>
      <c r="M752" s="4" t="s">
        <v>980</v>
      </c>
      <c r="N752" s="4" t="s">
        <v>895</v>
      </c>
      <c r="O752" s="198"/>
      <c r="P752" s="4" t="s">
        <v>1737</v>
      </c>
      <c r="Q752" s="209">
        <v>8000</v>
      </c>
      <c r="R752" s="209">
        <v>0</v>
      </c>
    </row>
    <row r="753" spans="2:18" ht="51">
      <c r="B753" s="201" t="s">
        <v>1422</v>
      </c>
      <c r="C753" s="4" t="s">
        <v>867</v>
      </c>
      <c r="D753" s="3" t="s">
        <v>981</v>
      </c>
      <c r="E753" s="3" t="s">
        <v>985</v>
      </c>
      <c r="F753" s="4" t="s">
        <v>986</v>
      </c>
      <c r="G753" s="4" t="s">
        <v>877</v>
      </c>
      <c r="H753" s="205">
        <v>15000</v>
      </c>
      <c r="I753" s="4" t="s">
        <v>878</v>
      </c>
      <c r="J753" s="4" t="s">
        <v>918</v>
      </c>
      <c r="K753" s="207">
        <v>44074</v>
      </c>
      <c r="L753" s="207">
        <v>44104</v>
      </c>
      <c r="M753" s="4" t="s">
        <v>980</v>
      </c>
      <c r="N753" s="4" t="s">
        <v>987</v>
      </c>
      <c r="O753" s="198"/>
      <c r="P753" s="4" t="s">
        <v>1502</v>
      </c>
      <c r="Q753" s="209">
        <v>15000</v>
      </c>
      <c r="R753" s="209">
        <v>0</v>
      </c>
    </row>
    <row r="754" spans="2:18" ht="51">
      <c r="B754" s="201" t="s">
        <v>1423</v>
      </c>
      <c r="C754" s="4" t="s">
        <v>867</v>
      </c>
      <c r="D754" s="3" t="s">
        <v>1079</v>
      </c>
      <c r="E754" s="1" t="s">
        <v>1091</v>
      </c>
      <c r="F754" s="4" t="s">
        <v>1092</v>
      </c>
      <c r="G754" s="4" t="s">
        <v>877</v>
      </c>
      <c r="H754" s="205">
        <v>75000</v>
      </c>
      <c r="I754" s="4" t="s">
        <v>878</v>
      </c>
      <c r="J754" s="4" t="s">
        <v>918</v>
      </c>
      <c r="K754" s="207">
        <v>43950</v>
      </c>
      <c r="L754" s="207">
        <v>43980</v>
      </c>
      <c r="M754" s="4" t="s">
        <v>980</v>
      </c>
      <c r="N754" s="4" t="s">
        <v>895</v>
      </c>
      <c r="O754" s="198"/>
      <c r="P754" s="4" t="s">
        <v>1502</v>
      </c>
      <c r="Q754" s="209">
        <v>75000</v>
      </c>
      <c r="R754" s="209">
        <v>0</v>
      </c>
    </row>
    <row r="755" spans="2:18" ht="51">
      <c r="B755" s="201" t="s">
        <v>1424</v>
      </c>
      <c r="C755" s="4" t="s">
        <v>867</v>
      </c>
      <c r="D755" s="3" t="s">
        <v>919</v>
      </c>
      <c r="E755" s="1" t="s">
        <v>947</v>
      </c>
      <c r="F755" s="329" t="s">
        <v>948</v>
      </c>
      <c r="G755" s="4" t="s">
        <v>877</v>
      </c>
      <c r="H755" s="205">
        <v>6000</v>
      </c>
      <c r="I755" s="4" t="s">
        <v>878</v>
      </c>
      <c r="J755" s="4" t="s">
        <v>918</v>
      </c>
      <c r="K755" s="207">
        <v>44074</v>
      </c>
      <c r="L755" s="207">
        <v>44104</v>
      </c>
      <c r="M755" s="4" t="s">
        <v>980</v>
      </c>
      <c r="N755" s="4" t="s">
        <v>899</v>
      </c>
      <c r="O755" s="198" t="s">
        <v>961</v>
      </c>
      <c r="P755" s="4" t="s">
        <v>1502</v>
      </c>
      <c r="Q755" s="209">
        <v>6000</v>
      </c>
      <c r="R755" s="209">
        <v>0</v>
      </c>
    </row>
    <row r="756" spans="2:18" ht="38.25">
      <c r="B756" s="201" t="s">
        <v>1425</v>
      </c>
      <c r="C756" s="4" t="s">
        <v>867</v>
      </c>
      <c r="D756" s="3" t="s">
        <v>889</v>
      </c>
      <c r="E756" s="1" t="s">
        <v>890</v>
      </c>
      <c r="F756" s="4" t="s">
        <v>891</v>
      </c>
      <c r="G756" s="4" t="s">
        <v>877</v>
      </c>
      <c r="H756" s="205">
        <v>2000</v>
      </c>
      <c r="I756" s="4" t="s">
        <v>878</v>
      </c>
      <c r="J756" s="4" t="s">
        <v>918</v>
      </c>
      <c r="K756" s="207">
        <v>44155</v>
      </c>
      <c r="L756" s="207">
        <v>44185</v>
      </c>
      <c r="M756" s="4" t="s">
        <v>980</v>
      </c>
      <c r="N756" s="4" t="s">
        <v>892</v>
      </c>
      <c r="O756" s="198"/>
      <c r="P756" s="4" t="s">
        <v>1737</v>
      </c>
      <c r="Q756" s="209">
        <v>2000</v>
      </c>
      <c r="R756" s="209">
        <v>0</v>
      </c>
    </row>
    <row r="757" spans="2:18" ht="38.25">
      <c r="B757" s="201" t="s">
        <v>1426</v>
      </c>
      <c r="C757" s="4" t="s">
        <v>867</v>
      </c>
      <c r="D757" s="254" t="s">
        <v>916</v>
      </c>
      <c r="E757" s="3" t="s">
        <v>410</v>
      </c>
      <c r="F757" s="4" t="s">
        <v>411</v>
      </c>
      <c r="G757" s="4" t="s">
        <v>877</v>
      </c>
      <c r="H757" s="205">
        <v>7000</v>
      </c>
      <c r="I757" s="274" t="s">
        <v>878</v>
      </c>
      <c r="J757" s="4" t="s">
        <v>918</v>
      </c>
      <c r="K757" s="207">
        <v>43901</v>
      </c>
      <c r="L757" s="207">
        <v>43931</v>
      </c>
      <c r="M757" s="4" t="s">
        <v>980</v>
      </c>
      <c r="N757" s="4" t="s">
        <v>437</v>
      </c>
      <c r="O757" s="198"/>
      <c r="P757" s="4" t="s">
        <v>1737</v>
      </c>
      <c r="Q757" s="209">
        <v>7000</v>
      </c>
      <c r="R757" s="209">
        <v>0</v>
      </c>
    </row>
    <row r="758" spans="2:18" ht="25.5">
      <c r="B758" s="201" t="s">
        <v>1427</v>
      </c>
      <c r="C758" s="4" t="s">
        <v>867</v>
      </c>
      <c r="D758" s="4" t="s">
        <v>1117</v>
      </c>
      <c r="E758" s="3" t="s">
        <v>1157</v>
      </c>
      <c r="F758" s="4" t="s">
        <v>1158</v>
      </c>
      <c r="G758" s="4" t="s">
        <v>877</v>
      </c>
      <c r="H758" s="205">
        <v>30000</v>
      </c>
      <c r="I758" s="223" t="s">
        <v>878</v>
      </c>
      <c r="J758" s="4" t="s">
        <v>918</v>
      </c>
      <c r="K758" s="4" t="s">
        <v>1144</v>
      </c>
      <c r="L758" s="4" t="s">
        <v>1144</v>
      </c>
      <c r="M758" s="4" t="s">
        <v>980</v>
      </c>
      <c r="N758" s="4" t="s">
        <v>1145</v>
      </c>
      <c r="O758" s="198"/>
      <c r="P758" s="4" t="s">
        <v>1737</v>
      </c>
      <c r="Q758" s="209">
        <v>2879.84</v>
      </c>
      <c r="R758" s="209">
        <f>H758-Q758</f>
        <v>27120.16</v>
      </c>
    </row>
    <row r="759" spans="2:18" ht="25.5">
      <c r="B759" s="201" t="s">
        <v>1428</v>
      </c>
      <c r="C759" s="4" t="s">
        <v>867</v>
      </c>
      <c r="D759" s="3" t="s">
        <v>1019</v>
      </c>
      <c r="E759" s="3" t="s">
        <v>1041</v>
      </c>
      <c r="F759" s="4" t="s">
        <v>1052</v>
      </c>
      <c r="G759" s="4" t="s">
        <v>877</v>
      </c>
      <c r="H759" s="205">
        <v>35000</v>
      </c>
      <c r="I759" s="4" t="s">
        <v>878</v>
      </c>
      <c r="J759" s="4" t="s">
        <v>918</v>
      </c>
      <c r="K759" s="4" t="s">
        <v>1034</v>
      </c>
      <c r="L759" s="4" t="s">
        <v>1034</v>
      </c>
      <c r="M759" s="4" t="s">
        <v>980</v>
      </c>
      <c r="N759" s="4" t="s">
        <v>910</v>
      </c>
      <c r="O759" s="198"/>
      <c r="P759" s="4" t="s">
        <v>1737</v>
      </c>
      <c r="Q759" s="209">
        <v>35000</v>
      </c>
      <c r="R759" s="209">
        <v>0</v>
      </c>
    </row>
    <row r="760" spans="2:18" ht="38.25">
      <c r="B760" s="201" t="s">
        <v>1429</v>
      </c>
      <c r="C760" s="4" t="s">
        <v>867</v>
      </c>
      <c r="D760" s="3" t="s">
        <v>997</v>
      </c>
      <c r="E760" s="3" t="s">
        <v>2304</v>
      </c>
      <c r="F760" s="4" t="s">
        <v>999</v>
      </c>
      <c r="G760" s="4" t="s">
        <v>877</v>
      </c>
      <c r="H760" s="194">
        <v>0</v>
      </c>
      <c r="I760" s="4" t="s">
        <v>878</v>
      </c>
      <c r="J760" s="4" t="s">
        <v>918</v>
      </c>
      <c r="K760" s="207">
        <v>43835</v>
      </c>
      <c r="L760" s="207">
        <v>43860</v>
      </c>
      <c r="M760" s="4" t="s">
        <v>980</v>
      </c>
      <c r="N760" s="4" t="s">
        <v>892</v>
      </c>
      <c r="O760" s="198"/>
      <c r="P760" s="4" t="s">
        <v>1737</v>
      </c>
      <c r="Q760" s="209">
        <v>0</v>
      </c>
      <c r="R760" s="209">
        <v>0</v>
      </c>
    </row>
    <row r="761" spans="2:18">
      <c r="B761" s="201" t="s">
        <v>1430</v>
      </c>
      <c r="C761" s="4" t="s">
        <v>867</v>
      </c>
      <c r="D761" s="3" t="s">
        <v>1019</v>
      </c>
      <c r="E761" s="3" t="s">
        <v>1042</v>
      </c>
      <c r="F761" s="4" t="s">
        <v>1053</v>
      </c>
      <c r="G761" s="4" t="s">
        <v>877</v>
      </c>
      <c r="H761" s="205">
        <v>50000</v>
      </c>
      <c r="I761" s="4" t="s">
        <v>878</v>
      </c>
      <c r="J761" s="4" t="s">
        <v>918</v>
      </c>
      <c r="K761" s="4" t="s">
        <v>1034</v>
      </c>
      <c r="L761" s="4" t="s">
        <v>1034</v>
      </c>
      <c r="M761" s="4" t="s">
        <v>980</v>
      </c>
      <c r="N761" s="4" t="s">
        <v>910</v>
      </c>
      <c r="O761" s="198"/>
      <c r="P761" s="4" t="s">
        <v>1737</v>
      </c>
      <c r="Q761" s="209">
        <v>50000</v>
      </c>
      <c r="R761" s="209">
        <v>0</v>
      </c>
    </row>
    <row r="762" spans="2:18">
      <c r="B762" s="201" t="s">
        <v>1431</v>
      </c>
      <c r="C762" s="4" t="s">
        <v>867</v>
      </c>
      <c r="D762" s="3" t="s">
        <v>1019</v>
      </c>
      <c r="E762" s="3" t="s">
        <v>1043</v>
      </c>
      <c r="F762" s="4" t="s">
        <v>1054</v>
      </c>
      <c r="G762" s="4" t="s">
        <v>877</v>
      </c>
      <c r="H762" s="205">
        <v>29713</v>
      </c>
      <c r="I762" s="4" t="s">
        <v>878</v>
      </c>
      <c r="J762" s="4" t="s">
        <v>918</v>
      </c>
      <c r="K762" s="4" t="s">
        <v>1060</v>
      </c>
      <c r="L762" s="4" t="s">
        <v>1060</v>
      </c>
      <c r="M762" s="4" t="s">
        <v>980</v>
      </c>
      <c r="N762" s="4" t="s">
        <v>1060</v>
      </c>
      <c r="O762" s="198" t="s">
        <v>1063</v>
      </c>
      <c r="P762" s="4" t="s">
        <v>1504</v>
      </c>
      <c r="Q762" s="209">
        <v>29713</v>
      </c>
      <c r="R762" s="209">
        <v>0</v>
      </c>
    </row>
    <row r="763" spans="2:18" ht="25.5">
      <c r="B763" s="201" t="s">
        <v>1432</v>
      </c>
      <c r="C763" s="4" t="s">
        <v>867</v>
      </c>
      <c r="D763" s="3" t="s">
        <v>926</v>
      </c>
      <c r="E763" s="3" t="s">
        <v>938</v>
      </c>
      <c r="F763" s="4" t="s">
        <v>939</v>
      </c>
      <c r="G763" s="4" t="s">
        <v>877</v>
      </c>
      <c r="H763" s="205">
        <v>9000</v>
      </c>
      <c r="I763" s="4" t="s">
        <v>878</v>
      </c>
      <c r="J763" s="4" t="s">
        <v>918</v>
      </c>
      <c r="K763" s="4" t="s">
        <v>910</v>
      </c>
      <c r="L763" s="4" t="s">
        <v>910</v>
      </c>
      <c r="M763" s="4" t="s">
        <v>980</v>
      </c>
      <c r="N763" s="4" t="s">
        <v>929</v>
      </c>
      <c r="O763" s="198"/>
      <c r="P763" s="4" t="s">
        <v>1504</v>
      </c>
      <c r="Q763" s="209">
        <v>7000</v>
      </c>
      <c r="R763" s="209">
        <v>2000</v>
      </c>
    </row>
    <row r="764" spans="2:18" ht="25.5">
      <c r="B764" s="201" t="s">
        <v>1433</v>
      </c>
      <c r="C764" s="4" t="s">
        <v>867</v>
      </c>
      <c r="D764" s="254" t="s">
        <v>916</v>
      </c>
      <c r="E764" s="3" t="s">
        <v>398</v>
      </c>
      <c r="F764" s="4" t="s">
        <v>399</v>
      </c>
      <c r="G764" s="4" t="s">
        <v>877</v>
      </c>
      <c r="H764" s="205">
        <v>68208.100000000006</v>
      </c>
      <c r="I764" s="274" t="s">
        <v>878</v>
      </c>
      <c r="J764" s="4" t="s">
        <v>918</v>
      </c>
      <c r="K764" s="4" t="s">
        <v>1144</v>
      </c>
      <c r="L764" s="4" t="s">
        <v>1144</v>
      </c>
      <c r="M764" s="4" t="s">
        <v>980</v>
      </c>
      <c r="N764" s="4" t="s">
        <v>1144</v>
      </c>
      <c r="O764" s="198"/>
      <c r="P764" s="4" t="s">
        <v>1504</v>
      </c>
      <c r="Q764" s="209">
        <v>0</v>
      </c>
      <c r="R764" s="209">
        <f>68208.1-Q764</f>
        <v>68208.100000000006</v>
      </c>
    </row>
    <row r="765" spans="2:18" ht="30">
      <c r="B765" s="201" t="s">
        <v>1434</v>
      </c>
      <c r="C765" s="4" t="s">
        <v>867</v>
      </c>
      <c r="D765" s="254" t="s">
        <v>1910</v>
      </c>
      <c r="E765" s="330" t="s">
        <v>1911</v>
      </c>
      <c r="F765" s="4" t="s">
        <v>1912</v>
      </c>
      <c r="G765" s="4" t="s">
        <v>877</v>
      </c>
      <c r="H765" s="205">
        <v>2435.5700000000002</v>
      </c>
      <c r="I765" s="274" t="s">
        <v>878</v>
      </c>
      <c r="J765" s="4" t="s">
        <v>918</v>
      </c>
      <c r="K765" s="4" t="s">
        <v>1144</v>
      </c>
      <c r="L765" s="4" t="s">
        <v>1144</v>
      </c>
      <c r="M765" s="4" t="s">
        <v>912</v>
      </c>
      <c r="N765" s="4" t="s">
        <v>1144</v>
      </c>
      <c r="O765" s="198"/>
      <c r="P765" s="4" t="s">
        <v>1502</v>
      </c>
      <c r="Q765" s="209">
        <v>2435.5700000000002</v>
      </c>
      <c r="R765" s="209">
        <v>0</v>
      </c>
    </row>
    <row r="766" spans="2:18" ht="25.5">
      <c r="B766" s="201" t="s">
        <v>1435</v>
      </c>
      <c r="C766" s="4" t="s">
        <v>867</v>
      </c>
      <c r="D766" s="3" t="s">
        <v>926</v>
      </c>
      <c r="E766" s="3" t="s">
        <v>940</v>
      </c>
      <c r="F766" s="4" t="s">
        <v>941</v>
      </c>
      <c r="G766" s="4" t="s">
        <v>877</v>
      </c>
      <c r="H766" s="205">
        <v>50000</v>
      </c>
      <c r="I766" s="4" t="s">
        <v>878</v>
      </c>
      <c r="J766" s="4" t="s">
        <v>918</v>
      </c>
      <c r="K766" s="4" t="s">
        <v>910</v>
      </c>
      <c r="L766" s="4" t="s">
        <v>910</v>
      </c>
      <c r="M766" s="4" t="s">
        <v>980</v>
      </c>
      <c r="N766" s="4" t="s">
        <v>929</v>
      </c>
      <c r="O766" s="198"/>
      <c r="P766" s="4" t="s">
        <v>1504</v>
      </c>
      <c r="Q766" s="209">
        <v>40000</v>
      </c>
      <c r="R766" s="209">
        <v>10000</v>
      </c>
    </row>
    <row r="767" spans="2:18" ht="25.5">
      <c r="B767" s="201" t="s">
        <v>1436</v>
      </c>
      <c r="C767" s="4" t="s">
        <v>867</v>
      </c>
      <c r="D767" s="3" t="s">
        <v>1019</v>
      </c>
      <c r="E767" s="3" t="s">
        <v>1044</v>
      </c>
      <c r="F767" s="4" t="s">
        <v>1055</v>
      </c>
      <c r="G767" s="4" t="s">
        <v>877</v>
      </c>
      <c r="H767" s="205">
        <v>90000</v>
      </c>
      <c r="I767" s="4" t="s">
        <v>878</v>
      </c>
      <c r="J767" s="4" t="s">
        <v>918</v>
      </c>
      <c r="K767" s="4" t="s">
        <v>1034</v>
      </c>
      <c r="L767" s="4" t="s">
        <v>1034</v>
      </c>
      <c r="M767" s="4" t="s">
        <v>980</v>
      </c>
      <c r="N767" s="4" t="s">
        <v>910</v>
      </c>
      <c r="O767" s="198"/>
      <c r="P767" s="4" t="s">
        <v>1504</v>
      </c>
      <c r="Q767" s="209">
        <v>90000</v>
      </c>
      <c r="R767" s="209">
        <v>0</v>
      </c>
    </row>
    <row r="768" spans="2:18">
      <c r="B768" s="201" t="s">
        <v>1437</v>
      </c>
      <c r="C768" s="4" t="s">
        <v>867</v>
      </c>
      <c r="D768" s="3" t="s">
        <v>1006</v>
      </c>
      <c r="E768" s="1" t="s">
        <v>1016</v>
      </c>
      <c r="F768" s="4" t="s">
        <v>1017</v>
      </c>
      <c r="G768" s="4" t="s">
        <v>877</v>
      </c>
      <c r="H768" s="205">
        <v>60000</v>
      </c>
      <c r="I768" s="4" t="s">
        <v>878</v>
      </c>
      <c r="J768" s="4" t="s">
        <v>918</v>
      </c>
      <c r="K768" s="207">
        <v>43936</v>
      </c>
      <c r="L768" s="207">
        <v>43966</v>
      </c>
      <c r="M768" s="4" t="s">
        <v>980</v>
      </c>
      <c r="N768" s="4" t="s">
        <v>978</v>
      </c>
      <c r="O768" s="198"/>
      <c r="P768" s="4" t="s">
        <v>1504</v>
      </c>
      <c r="Q768" s="209">
        <v>34000</v>
      </c>
      <c r="R768" s="209">
        <v>26000</v>
      </c>
    </row>
    <row r="769" spans="2:18">
      <c r="B769" s="201" t="s">
        <v>1438</v>
      </c>
      <c r="C769" s="4" t="s">
        <v>867</v>
      </c>
      <c r="D769" s="254" t="s">
        <v>916</v>
      </c>
      <c r="E769" s="3" t="s">
        <v>400</v>
      </c>
      <c r="F769" s="4" t="s">
        <v>401</v>
      </c>
      <c r="G769" s="4" t="s">
        <v>877</v>
      </c>
      <c r="H769" s="205">
        <v>50435.44</v>
      </c>
      <c r="I769" s="274" t="s">
        <v>878</v>
      </c>
      <c r="J769" s="4" t="s">
        <v>918</v>
      </c>
      <c r="K769" s="207">
        <v>43960</v>
      </c>
      <c r="L769" s="207">
        <v>43990</v>
      </c>
      <c r="M769" s="4" t="s">
        <v>980</v>
      </c>
      <c r="N769" s="4" t="s">
        <v>434</v>
      </c>
      <c r="O769" s="198"/>
      <c r="P769" s="4" t="s">
        <v>1504</v>
      </c>
      <c r="Q769" s="209">
        <v>50435.44</v>
      </c>
      <c r="R769" s="209">
        <v>0</v>
      </c>
    </row>
    <row r="770" spans="2:18" ht="25.5">
      <c r="B770" s="201" t="s">
        <v>1439</v>
      </c>
      <c r="C770" s="4" t="s">
        <v>867</v>
      </c>
      <c r="D770" s="3" t="s">
        <v>868</v>
      </c>
      <c r="E770" s="1" t="s">
        <v>861</v>
      </c>
      <c r="F770" s="4" t="s">
        <v>873</v>
      </c>
      <c r="G770" s="4" t="s">
        <v>877</v>
      </c>
      <c r="H770" s="205">
        <v>18220.91</v>
      </c>
      <c r="I770" s="4" t="s">
        <v>878</v>
      </c>
      <c r="J770" s="4" t="s">
        <v>918</v>
      </c>
      <c r="K770" s="207">
        <v>44074</v>
      </c>
      <c r="L770" s="207">
        <v>44104</v>
      </c>
      <c r="M770" s="4" t="s">
        <v>980</v>
      </c>
      <c r="N770" s="4" t="s">
        <v>882</v>
      </c>
      <c r="O770" s="198"/>
      <c r="P770" s="4" t="s">
        <v>1504</v>
      </c>
      <c r="Q770" s="209">
        <v>4000</v>
      </c>
      <c r="R770" s="209">
        <f>18220.91-Q770</f>
        <v>14220.91</v>
      </c>
    </row>
    <row r="771" spans="2:18" ht="25.5">
      <c r="B771" s="201" t="s">
        <v>1440</v>
      </c>
      <c r="C771" s="4" t="s">
        <v>867</v>
      </c>
      <c r="D771" s="3" t="s">
        <v>868</v>
      </c>
      <c r="E771" s="1" t="s">
        <v>2305</v>
      </c>
      <c r="F771" s="4" t="s">
        <v>872</v>
      </c>
      <c r="G771" s="4" t="s">
        <v>877</v>
      </c>
      <c r="H771" s="205">
        <v>0</v>
      </c>
      <c r="I771" s="4" t="s">
        <v>878</v>
      </c>
      <c r="J771" s="4" t="s">
        <v>918</v>
      </c>
      <c r="K771" s="207">
        <v>43891</v>
      </c>
      <c r="L771" s="207">
        <v>43921</v>
      </c>
      <c r="M771" s="4" t="s">
        <v>980</v>
      </c>
      <c r="N771" s="4" t="s">
        <v>881</v>
      </c>
      <c r="O771" s="198"/>
      <c r="P771" s="4" t="s">
        <v>1505</v>
      </c>
      <c r="Q771" s="209">
        <v>0</v>
      </c>
      <c r="R771" s="209">
        <v>0</v>
      </c>
    </row>
    <row r="772" spans="2:18" ht="25.5">
      <c r="B772" s="201" t="s">
        <v>1441</v>
      </c>
      <c r="C772" s="4" t="s">
        <v>867</v>
      </c>
      <c r="D772" s="3" t="s">
        <v>868</v>
      </c>
      <c r="E772" s="1" t="s">
        <v>863</v>
      </c>
      <c r="F772" s="4" t="s">
        <v>875</v>
      </c>
      <c r="G772" s="4" t="s">
        <v>877</v>
      </c>
      <c r="H772" s="205">
        <v>3000</v>
      </c>
      <c r="I772" s="4" t="s">
        <v>878</v>
      </c>
      <c r="J772" s="4" t="s">
        <v>918</v>
      </c>
      <c r="K772" s="207">
        <v>44033</v>
      </c>
      <c r="L772" s="207">
        <v>44063</v>
      </c>
      <c r="M772" s="4" t="s">
        <v>980</v>
      </c>
      <c r="N772" s="4" t="s">
        <v>906</v>
      </c>
      <c r="O772" s="198"/>
      <c r="P772" s="4" t="s">
        <v>1505</v>
      </c>
      <c r="Q772" s="209">
        <v>800</v>
      </c>
      <c r="R772" s="209">
        <v>2200</v>
      </c>
    </row>
    <row r="773" spans="2:18" ht="25.5">
      <c r="B773" s="201" t="s">
        <v>1442</v>
      </c>
      <c r="C773" s="4" t="s">
        <v>867</v>
      </c>
      <c r="D773" s="3" t="s">
        <v>1000</v>
      </c>
      <c r="E773" s="3" t="s">
        <v>1001</v>
      </c>
      <c r="F773" s="4" t="s">
        <v>1002</v>
      </c>
      <c r="G773" s="4" t="s">
        <v>877</v>
      </c>
      <c r="H773" s="205">
        <v>11100</v>
      </c>
      <c r="I773" s="4" t="s">
        <v>878</v>
      </c>
      <c r="J773" s="4" t="s">
        <v>918</v>
      </c>
      <c r="K773" s="207">
        <v>44045</v>
      </c>
      <c r="L773" s="207">
        <v>44075</v>
      </c>
      <c r="M773" s="4" t="s">
        <v>980</v>
      </c>
      <c r="N773" s="4" t="s">
        <v>944</v>
      </c>
      <c r="O773" s="198"/>
      <c r="P773" s="4" t="s">
        <v>1737</v>
      </c>
      <c r="Q773" s="209">
        <v>11100</v>
      </c>
      <c r="R773" s="209">
        <v>0</v>
      </c>
    </row>
    <row r="774" spans="2:18" ht="38.25">
      <c r="B774" s="201" t="s">
        <v>1443</v>
      </c>
      <c r="C774" s="4" t="s">
        <v>867</v>
      </c>
      <c r="D774" s="3" t="s">
        <v>919</v>
      </c>
      <c r="E774" s="1" t="s">
        <v>945</v>
      </c>
      <c r="F774" s="331" t="s">
        <v>946</v>
      </c>
      <c r="G774" s="4" t="s">
        <v>877</v>
      </c>
      <c r="H774" s="205">
        <v>59000</v>
      </c>
      <c r="I774" s="4" t="s">
        <v>878</v>
      </c>
      <c r="J774" s="4" t="s">
        <v>918</v>
      </c>
      <c r="K774" s="207">
        <v>44074</v>
      </c>
      <c r="L774" s="207">
        <v>44104</v>
      </c>
      <c r="M774" s="4" t="s">
        <v>980</v>
      </c>
      <c r="N774" s="4" t="s">
        <v>899</v>
      </c>
      <c r="O774" s="198" t="s">
        <v>961</v>
      </c>
      <c r="P774" s="4" t="s">
        <v>1737</v>
      </c>
      <c r="Q774" s="209">
        <v>30000</v>
      </c>
      <c r="R774" s="209">
        <v>29000</v>
      </c>
    </row>
    <row r="775" spans="2:18" ht="51">
      <c r="B775" s="201" t="s">
        <v>1444</v>
      </c>
      <c r="C775" s="4" t="s">
        <v>867</v>
      </c>
      <c r="D775" s="3" t="s">
        <v>919</v>
      </c>
      <c r="E775" s="1" t="s">
        <v>949</v>
      </c>
      <c r="F775" s="193" t="s">
        <v>950</v>
      </c>
      <c r="G775" s="4" t="s">
        <v>877</v>
      </c>
      <c r="H775" s="205">
        <v>5000</v>
      </c>
      <c r="I775" s="4" t="s">
        <v>878</v>
      </c>
      <c r="J775" s="210" t="s">
        <v>918</v>
      </c>
      <c r="K775" s="207">
        <v>43891</v>
      </c>
      <c r="L775" s="207">
        <v>43921</v>
      </c>
      <c r="M775" s="4" t="s">
        <v>980</v>
      </c>
      <c r="N775" s="4" t="s">
        <v>892</v>
      </c>
      <c r="O775" s="198" t="s">
        <v>962</v>
      </c>
      <c r="P775" s="4" t="s">
        <v>1737</v>
      </c>
      <c r="Q775" s="209">
        <v>5000</v>
      </c>
      <c r="R775" s="209">
        <v>0</v>
      </c>
    </row>
    <row r="776" spans="2:18" ht="51">
      <c r="B776" s="201" t="s">
        <v>1445</v>
      </c>
      <c r="C776" s="4" t="s">
        <v>867</v>
      </c>
      <c r="D776" s="3" t="s">
        <v>919</v>
      </c>
      <c r="E776" s="1" t="s">
        <v>951</v>
      </c>
      <c r="F776" s="193" t="s">
        <v>950</v>
      </c>
      <c r="G776" s="4" t="s">
        <v>877</v>
      </c>
      <c r="H776" s="205">
        <v>5000</v>
      </c>
      <c r="I776" s="4" t="s">
        <v>878</v>
      </c>
      <c r="J776" s="210" t="s">
        <v>918</v>
      </c>
      <c r="K776" s="207">
        <v>44155</v>
      </c>
      <c r="L776" s="207">
        <v>44185</v>
      </c>
      <c r="M776" s="4" t="s">
        <v>980</v>
      </c>
      <c r="N776" s="4" t="s">
        <v>899</v>
      </c>
      <c r="O776" s="198" t="s">
        <v>962</v>
      </c>
      <c r="P776" s="4" t="s">
        <v>1505</v>
      </c>
      <c r="Q776" s="209">
        <v>5000</v>
      </c>
      <c r="R776" s="209">
        <v>0</v>
      </c>
    </row>
    <row r="777" spans="2:18" ht="89.25">
      <c r="B777" s="201" t="s">
        <v>1446</v>
      </c>
      <c r="C777" s="4" t="s">
        <v>867</v>
      </c>
      <c r="D777" s="3" t="s">
        <v>1079</v>
      </c>
      <c r="E777" s="3" t="s">
        <v>1086</v>
      </c>
      <c r="F777" s="4" t="s">
        <v>831</v>
      </c>
      <c r="G777" s="4" t="s">
        <v>877</v>
      </c>
      <c r="H777" s="205">
        <v>35000</v>
      </c>
      <c r="I777" s="4" t="s">
        <v>878</v>
      </c>
      <c r="J777" s="4" t="s">
        <v>918</v>
      </c>
      <c r="K777" s="207">
        <v>43921</v>
      </c>
      <c r="L777" s="207">
        <v>43951</v>
      </c>
      <c r="M777" s="4" t="s">
        <v>980</v>
      </c>
      <c r="N777" s="4" t="s">
        <v>895</v>
      </c>
      <c r="O777" s="198"/>
      <c r="P777" s="4" t="s">
        <v>1505</v>
      </c>
      <c r="Q777" s="209">
        <v>35000</v>
      </c>
      <c r="R777" s="209">
        <v>0</v>
      </c>
    </row>
    <row r="778" spans="2:18" ht="25.5">
      <c r="B778" s="201" t="s">
        <v>1447</v>
      </c>
      <c r="C778" s="4" t="s">
        <v>867</v>
      </c>
      <c r="D778" s="254" t="s">
        <v>916</v>
      </c>
      <c r="E778" s="3" t="s">
        <v>404</v>
      </c>
      <c r="F778" s="4" t="s">
        <v>405</v>
      </c>
      <c r="G778" s="4" t="s">
        <v>877</v>
      </c>
      <c r="H778" s="205">
        <v>45848.86</v>
      </c>
      <c r="I778" s="274" t="s">
        <v>878</v>
      </c>
      <c r="J778" s="4" t="s">
        <v>918</v>
      </c>
      <c r="K778" s="207">
        <v>43862</v>
      </c>
      <c r="L778" s="207">
        <v>43892</v>
      </c>
      <c r="M778" s="4" t="s">
        <v>980</v>
      </c>
      <c r="N778" s="210" t="s">
        <v>418</v>
      </c>
      <c r="O778" s="198"/>
      <c r="P778" s="4" t="s">
        <v>1505</v>
      </c>
      <c r="Q778" s="209">
        <v>45838.86</v>
      </c>
      <c r="R778" s="209">
        <f>45848.86-Q778</f>
        <v>10</v>
      </c>
    </row>
    <row r="779" spans="2:18">
      <c r="B779" s="201" t="s">
        <v>1449</v>
      </c>
      <c r="C779" s="4" t="s">
        <v>867</v>
      </c>
      <c r="D779" s="3" t="s">
        <v>1019</v>
      </c>
      <c r="E779" s="3" t="s">
        <v>1046</v>
      </c>
      <c r="F779" s="4" t="s">
        <v>1057</v>
      </c>
      <c r="G779" s="4" t="s">
        <v>877</v>
      </c>
      <c r="H779" s="205">
        <v>2000</v>
      </c>
      <c r="I779" s="4" t="s">
        <v>878</v>
      </c>
      <c r="J779" s="4" t="s">
        <v>918</v>
      </c>
      <c r="K779" s="207"/>
      <c r="L779" s="332" t="s">
        <v>1061</v>
      </c>
      <c r="M779" s="4" t="s">
        <v>980</v>
      </c>
      <c r="N779" s="332" t="s">
        <v>1061</v>
      </c>
      <c r="O779" s="198" t="s">
        <v>1063</v>
      </c>
      <c r="P779" s="4" t="s">
        <v>1505</v>
      </c>
      <c r="Q779" s="209">
        <v>2000</v>
      </c>
      <c r="R779" s="209">
        <v>0</v>
      </c>
    </row>
    <row r="780" spans="2:18" ht="63.75">
      <c r="B780" s="201" t="s">
        <v>1913</v>
      </c>
      <c r="C780" s="4" t="s">
        <v>867</v>
      </c>
      <c r="D780" s="3" t="s">
        <v>889</v>
      </c>
      <c r="E780" s="3" t="s">
        <v>893</v>
      </c>
      <c r="F780" s="4" t="s">
        <v>894</v>
      </c>
      <c r="G780" s="4" t="s">
        <v>877</v>
      </c>
      <c r="H780" s="205">
        <v>12000</v>
      </c>
      <c r="I780" s="4" t="s">
        <v>878</v>
      </c>
      <c r="J780" s="4" t="s">
        <v>918</v>
      </c>
      <c r="K780" s="207">
        <v>43982</v>
      </c>
      <c r="L780" s="207">
        <v>44012</v>
      </c>
      <c r="M780" s="4" t="s">
        <v>980</v>
      </c>
      <c r="N780" s="4" t="s">
        <v>896</v>
      </c>
      <c r="O780" s="198"/>
      <c r="P780" s="4" t="s">
        <v>1505</v>
      </c>
      <c r="Q780" s="209">
        <v>12000</v>
      </c>
      <c r="R780" s="209">
        <v>0</v>
      </c>
    </row>
    <row r="782" spans="2:18" ht="15.75">
      <c r="B782" s="284"/>
      <c r="C782" s="285"/>
      <c r="D782" s="284"/>
      <c r="E782" s="326" t="s">
        <v>1450</v>
      </c>
      <c r="F782" s="333"/>
      <c r="G782" s="333"/>
      <c r="H782" s="328">
        <f>SUM(H722:H781)</f>
        <v>2012685.8800000001</v>
      </c>
      <c r="I782" s="285"/>
      <c r="J782" s="285"/>
      <c r="K782" s="285"/>
      <c r="L782" s="285"/>
      <c r="M782" s="285"/>
      <c r="N782" s="285"/>
      <c r="O782" s="225"/>
      <c r="P782" s="285"/>
      <c r="Q782" s="288">
        <f>SUM(Q722:Q781)</f>
        <v>1719810.7100000002</v>
      </c>
      <c r="R782" s="288">
        <f>SUM(R722:R781)</f>
        <v>292875.17000000004</v>
      </c>
    </row>
    <row r="785" spans="2:18" ht="15.75">
      <c r="C785" s="289" t="s">
        <v>1451</v>
      </c>
      <c r="D785" s="290"/>
      <c r="E785" s="290" t="s">
        <v>1452</v>
      </c>
    </row>
    <row r="787" spans="2:18" ht="38.25">
      <c r="B787" s="201" t="s">
        <v>1454</v>
      </c>
      <c r="C787" s="4" t="s">
        <v>1166</v>
      </c>
      <c r="D787" s="4" t="s">
        <v>511</v>
      </c>
      <c r="E787" s="1" t="s">
        <v>636</v>
      </c>
      <c r="F787" s="4" t="s">
        <v>637</v>
      </c>
      <c r="G787" s="212" t="s">
        <v>1102</v>
      </c>
      <c r="H787" s="205">
        <v>0</v>
      </c>
      <c r="I787" s="223" t="s">
        <v>878</v>
      </c>
      <c r="J787" s="4" t="s">
        <v>918</v>
      </c>
      <c r="K787" s="207">
        <v>43982</v>
      </c>
      <c r="L787" s="207">
        <v>44012</v>
      </c>
      <c r="M787" s="4" t="s">
        <v>980</v>
      </c>
      <c r="N787" s="4" t="s">
        <v>944</v>
      </c>
      <c r="O787" s="198"/>
      <c r="P787" s="4" t="s">
        <v>1506</v>
      </c>
      <c r="Q787" s="205">
        <v>0</v>
      </c>
      <c r="R787" s="209">
        <v>0</v>
      </c>
    </row>
    <row r="788" spans="2:18" ht="25.5">
      <c r="B788" s="201" t="s">
        <v>1455</v>
      </c>
      <c r="C788" s="4" t="s">
        <v>1166</v>
      </c>
      <c r="D788" s="4" t="s">
        <v>511</v>
      </c>
      <c r="E788" s="211" t="s">
        <v>638</v>
      </c>
      <c r="F788" s="4" t="s">
        <v>639</v>
      </c>
      <c r="G788" s="4" t="s">
        <v>1104</v>
      </c>
      <c r="H788" s="205">
        <v>300000</v>
      </c>
      <c r="I788" s="223" t="s">
        <v>878</v>
      </c>
      <c r="J788" s="4" t="s">
        <v>918</v>
      </c>
      <c r="K788" s="207">
        <v>43922</v>
      </c>
      <c r="L788" s="207">
        <v>43952</v>
      </c>
      <c r="M788" s="4" t="s">
        <v>980</v>
      </c>
      <c r="N788" s="207">
        <v>43966</v>
      </c>
      <c r="O788" s="198"/>
      <c r="P788" s="4" t="s">
        <v>1506</v>
      </c>
      <c r="Q788" s="205">
        <v>300000</v>
      </c>
      <c r="R788" s="209">
        <v>0</v>
      </c>
    </row>
    <row r="789" spans="2:18" ht="25.5">
      <c r="B789" s="201" t="s">
        <v>1456</v>
      </c>
      <c r="C789" s="4" t="s">
        <v>866</v>
      </c>
      <c r="D789" s="4" t="s">
        <v>511</v>
      </c>
      <c r="E789" s="1" t="s">
        <v>562</v>
      </c>
      <c r="F789" s="4" t="s">
        <v>1899</v>
      </c>
      <c r="G789" s="217" t="s">
        <v>514</v>
      </c>
      <c r="H789" s="205">
        <v>150000</v>
      </c>
      <c r="I789" s="273" t="s">
        <v>878</v>
      </c>
      <c r="J789" s="4" t="s">
        <v>918</v>
      </c>
      <c r="K789" s="207">
        <v>43952</v>
      </c>
      <c r="L789" s="207">
        <v>43983</v>
      </c>
      <c r="M789" s="4" t="s">
        <v>980</v>
      </c>
      <c r="N789" s="4" t="s">
        <v>944</v>
      </c>
      <c r="O789" s="198"/>
      <c r="P789" s="4" t="s">
        <v>1506</v>
      </c>
      <c r="Q789" s="209">
        <v>150000</v>
      </c>
      <c r="R789" s="209">
        <f>H789-Q789</f>
        <v>0</v>
      </c>
    </row>
    <row r="790" spans="2:18">
      <c r="B790" s="201" t="s">
        <v>1457</v>
      </c>
      <c r="C790" s="4" t="s">
        <v>1166</v>
      </c>
      <c r="D790" s="4" t="s">
        <v>511</v>
      </c>
      <c r="E790" s="211" t="s">
        <v>642</v>
      </c>
      <c r="F790" s="193" t="s">
        <v>643</v>
      </c>
      <c r="G790" s="193" t="s">
        <v>514</v>
      </c>
      <c r="H790" s="205">
        <v>20000</v>
      </c>
      <c r="I790" s="223" t="s">
        <v>878</v>
      </c>
      <c r="J790" s="4" t="s">
        <v>918</v>
      </c>
      <c r="K790" s="207">
        <v>43892</v>
      </c>
      <c r="L790" s="207">
        <v>43922</v>
      </c>
      <c r="M790" s="4" t="s">
        <v>980</v>
      </c>
      <c r="N790" s="4" t="s">
        <v>944</v>
      </c>
      <c r="O790" s="198"/>
      <c r="P790" s="4" t="s">
        <v>1506</v>
      </c>
      <c r="Q790" s="205">
        <v>20000</v>
      </c>
      <c r="R790" s="209">
        <v>0</v>
      </c>
    </row>
    <row r="791" spans="2:18" ht="25.5">
      <c r="B791" s="201" t="s">
        <v>1458</v>
      </c>
      <c r="C791" s="4" t="s">
        <v>1166</v>
      </c>
      <c r="D791" s="4" t="s">
        <v>511</v>
      </c>
      <c r="E791" s="1" t="s">
        <v>644</v>
      </c>
      <c r="F791" s="4" t="s">
        <v>645</v>
      </c>
      <c r="G791" s="212" t="s">
        <v>1102</v>
      </c>
      <c r="H791" s="205">
        <v>5000</v>
      </c>
      <c r="I791" s="223" t="s">
        <v>878</v>
      </c>
      <c r="J791" s="4" t="s">
        <v>918</v>
      </c>
      <c r="K791" s="207">
        <v>43946</v>
      </c>
      <c r="L791" s="207">
        <v>43976</v>
      </c>
      <c r="M791" s="4" t="s">
        <v>980</v>
      </c>
      <c r="N791" s="4" t="s">
        <v>895</v>
      </c>
      <c r="O791" s="198"/>
      <c r="P791" s="4" t="s">
        <v>1506</v>
      </c>
      <c r="Q791" s="205">
        <v>5000</v>
      </c>
      <c r="R791" s="209">
        <v>0</v>
      </c>
    </row>
    <row r="792" spans="2:18">
      <c r="B792" s="201" t="s">
        <v>1459</v>
      </c>
      <c r="C792" s="4" t="s">
        <v>1166</v>
      </c>
      <c r="D792" s="4" t="s">
        <v>511</v>
      </c>
      <c r="E792" s="211" t="s">
        <v>650</v>
      </c>
      <c r="F792" s="193" t="s">
        <v>649</v>
      </c>
      <c r="G792" s="193" t="s">
        <v>514</v>
      </c>
      <c r="H792" s="205">
        <v>40000</v>
      </c>
      <c r="I792" s="223" t="s">
        <v>878</v>
      </c>
      <c r="J792" s="4" t="s">
        <v>918</v>
      </c>
      <c r="K792" s="207">
        <v>43936</v>
      </c>
      <c r="L792" s="207">
        <v>43966</v>
      </c>
      <c r="M792" s="4" t="s">
        <v>980</v>
      </c>
      <c r="N792" s="4" t="s">
        <v>944</v>
      </c>
      <c r="O792" s="240"/>
      <c r="P792" s="4" t="s">
        <v>1506</v>
      </c>
      <c r="Q792" s="205">
        <v>40000</v>
      </c>
      <c r="R792" s="209">
        <v>0</v>
      </c>
    </row>
    <row r="793" spans="2:18" ht="25.5">
      <c r="B793" s="201" t="s">
        <v>1460</v>
      </c>
      <c r="C793" s="4" t="s">
        <v>1166</v>
      </c>
      <c r="D793" s="4" t="s">
        <v>511</v>
      </c>
      <c r="E793" s="1" t="s">
        <v>651</v>
      </c>
      <c r="F793" s="193" t="s">
        <v>652</v>
      </c>
      <c r="G793" s="212" t="s">
        <v>1102</v>
      </c>
      <c r="H793" s="205">
        <v>132.43</v>
      </c>
      <c r="I793" s="223" t="s">
        <v>878</v>
      </c>
      <c r="J793" s="4" t="s">
        <v>918</v>
      </c>
      <c r="K793" s="207">
        <v>43982</v>
      </c>
      <c r="L793" s="207">
        <v>44012</v>
      </c>
      <c r="M793" s="4" t="s">
        <v>980</v>
      </c>
      <c r="N793" s="4" t="s">
        <v>944</v>
      </c>
      <c r="O793" s="198"/>
      <c r="P793" s="4" t="s">
        <v>1506</v>
      </c>
      <c r="Q793" s="205">
        <v>132.43</v>
      </c>
      <c r="R793" s="209">
        <v>0</v>
      </c>
    </row>
    <row r="794" spans="2:18">
      <c r="B794" s="201" t="s">
        <v>1461</v>
      </c>
      <c r="C794" s="4" t="s">
        <v>1166</v>
      </c>
      <c r="D794" s="4" t="s">
        <v>511</v>
      </c>
      <c r="E794" s="1" t="s">
        <v>653</v>
      </c>
      <c r="F794" s="4" t="s">
        <v>652</v>
      </c>
      <c r="G794" s="4" t="s">
        <v>512</v>
      </c>
      <c r="H794" s="205">
        <v>150000</v>
      </c>
      <c r="I794" s="223" t="s">
        <v>878</v>
      </c>
      <c r="J794" s="4" t="s">
        <v>918</v>
      </c>
      <c r="K794" s="207">
        <v>43936</v>
      </c>
      <c r="L794" s="207">
        <v>43966</v>
      </c>
      <c r="M794" s="4" t="s">
        <v>980</v>
      </c>
      <c r="N794" s="4" t="s">
        <v>669</v>
      </c>
      <c r="O794" s="198"/>
      <c r="P794" s="4" t="s">
        <v>1506</v>
      </c>
      <c r="Q794" s="205">
        <v>150000</v>
      </c>
      <c r="R794" s="209">
        <v>0</v>
      </c>
    </row>
    <row r="795" spans="2:18" ht="25.5">
      <c r="B795" s="201" t="s">
        <v>1462</v>
      </c>
      <c r="C795" s="4" t="s">
        <v>1166</v>
      </c>
      <c r="D795" s="4" t="s">
        <v>511</v>
      </c>
      <c r="E795" s="1" t="s">
        <v>654</v>
      </c>
      <c r="F795" s="4" t="s">
        <v>652</v>
      </c>
      <c r="G795" s="4" t="s">
        <v>512</v>
      </c>
      <c r="H795" s="205">
        <v>100000</v>
      </c>
      <c r="I795" s="223" t="s">
        <v>878</v>
      </c>
      <c r="J795" s="4" t="s">
        <v>918</v>
      </c>
      <c r="K795" s="207">
        <v>43951</v>
      </c>
      <c r="L795" s="207">
        <v>43981</v>
      </c>
      <c r="M795" s="4" t="s">
        <v>980</v>
      </c>
      <c r="N795" s="4" t="s">
        <v>669</v>
      </c>
      <c r="O795" s="198"/>
      <c r="P795" s="4" t="s">
        <v>1506</v>
      </c>
      <c r="Q795" s="205">
        <v>100000</v>
      </c>
      <c r="R795" s="209">
        <v>0</v>
      </c>
    </row>
    <row r="796" spans="2:18" ht="25.5">
      <c r="B796" s="201" t="s">
        <v>1463</v>
      </c>
      <c r="C796" s="4" t="s">
        <v>1166</v>
      </c>
      <c r="D796" s="4" t="s">
        <v>511</v>
      </c>
      <c r="E796" s="1" t="s">
        <v>658</v>
      </c>
      <c r="F796" s="4" t="s">
        <v>659</v>
      </c>
      <c r="G796" s="212" t="s">
        <v>1102</v>
      </c>
      <c r="H796" s="205">
        <v>45000</v>
      </c>
      <c r="I796" s="223" t="s">
        <v>878</v>
      </c>
      <c r="J796" s="4" t="s">
        <v>918</v>
      </c>
      <c r="K796" s="207">
        <v>43982</v>
      </c>
      <c r="L796" s="207">
        <v>44012</v>
      </c>
      <c r="M796" s="4" t="s">
        <v>980</v>
      </c>
      <c r="N796" s="4" t="s">
        <v>944</v>
      </c>
      <c r="O796" s="198"/>
      <c r="P796" s="4" t="s">
        <v>1506</v>
      </c>
      <c r="Q796" s="205">
        <v>45000</v>
      </c>
      <c r="R796" s="209">
        <v>0</v>
      </c>
    </row>
    <row r="797" spans="2:18">
      <c r="B797" s="201" t="s">
        <v>1464</v>
      </c>
      <c r="C797" s="4" t="s">
        <v>1166</v>
      </c>
      <c r="D797" s="4" t="s">
        <v>511</v>
      </c>
      <c r="E797" s="211" t="s">
        <v>660</v>
      </c>
      <c r="F797" s="193" t="s">
        <v>661</v>
      </c>
      <c r="G797" s="193" t="s">
        <v>514</v>
      </c>
      <c r="H797" s="205">
        <v>228710</v>
      </c>
      <c r="I797" s="223" t="s">
        <v>878</v>
      </c>
      <c r="J797" s="4" t="s">
        <v>918</v>
      </c>
      <c r="K797" s="207">
        <v>43892</v>
      </c>
      <c r="L797" s="207">
        <v>43922</v>
      </c>
      <c r="M797" s="4" t="s">
        <v>980</v>
      </c>
      <c r="N797" s="4" t="s">
        <v>895</v>
      </c>
      <c r="O797" s="198"/>
      <c r="P797" s="4" t="s">
        <v>1506</v>
      </c>
      <c r="Q797" s="205">
        <v>228710</v>
      </c>
      <c r="R797" s="209">
        <v>0</v>
      </c>
    </row>
    <row r="798" spans="2:18" ht="25.5">
      <c r="B798" s="201" t="s">
        <v>1900</v>
      </c>
      <c r="C798" s="4" t="s">
        <v>1166</v>
      </c>
      <c r="D798" s="4" t="s">
        <v>1117</v>
      </c>
      <c r="E798" s="1" t="s">
        <v>1167</v>
      </c>
      <c r="F798" s="4" t="s">
        <v>1168</v>
      </c>
      <c r="G798" s="4" t="s">
        <v>877</v>
      </c>
      <c r="H798" s="205">
        <v>279898</v>
      </c>
      <c r="I798" s="4" t="s">
        <v>878</v>
      </c>
      <c r="J798" s="4" t="s">
        <v>918</v>
      </c>
      <c r="K798" s="207">
        <v>44023</v>
      </c>
      <c r="L798" s="207">
        <v>44053</v>
      </c>
      <c r="M798" s="4" t="s">
        <v>980</v>
      </c>
      <c r="N798" s="4" t="s">
        <v>1145</v>
      </c>
      <c r="O798" s="198"/>
      <c r="P798" s="4" t="s">
        <v>1506</v>
      </c>
      <c r="Q798" s="209">
        <v>108050</v>
      </c>
      <c r="R798" s="209">
        <f>279898-Q798</f>
        <v>171848</v>
      </c>
    </row>
    <row r="800" spans="2:18" ht="15.75">
      <c r="B800" s="284"/>
      <c r="C800" s="285"/>
      <c r="D800" s="284"/>
      <c r="E800" s="326" t="s">
        <v>1453</v>
      </c>
      <c r="F800" s="327"/>
      <c r="G800" s="327"/>
      <c r="H800" s="328">
        <f>SUM(H787:H799)</f>
        <v>1318740.43</v>
      </c>
      <c r="I800" s="285"/>
      <c r="J800" s="285"/>
      <c r="K800" s="285"/>
      <c r="L800" s="285"/>
      <c r="M800" s="285"/>
      <c r="N800" s="285"/>
      <c r="O800" s="225"/>
      <c r="P800" s="285"/>
      <c r="Q800" s="288">
        <f>SUM(Q787:Q799)</f>
        <v>1146892.43</v>
      </c>
      <c r="R800" s="288">
        <f>SUM(R787:R799)</f>
        <v>171848</v>
      </c>
    </row>
    <row r="801" spans="2:18">
      <c r="B801" s="315"/>
      <c r="C801" s="316"/>
      <c r="D801" s="315"/>
      <c r="E801" s="334"/>
      <c r="F801" s="316"/>
      <c r="G801" s="316"/>
      <c r="H801" s="335"/>
      <c r="I801" s="316"/>
      <c r="J801" s="316"/>
      <c r="K801" s="316"/>
      <c r="L801" s="316"/>
      <c r="M801" s="316"/>
      <c r="N801" s="316"/>
      <c r="O801" s="252"/>
      <c r="P801" s="316"/>
    </row>
    <row r="802" spans="2:18">
      <c r="B802" s="315"/>
      <c r="C802" s="316"/>
      <c r="D802" s="315"/>
      <c r="E802" s="334"/>
      <c r="F802" s="316"/>
      <c r="G802" s="316"/>
      <c r="H802" s="335"/>
      <c r="I802" s="316"/>
      <c r="J802" s="316"/>
      <c r="K802" s="316"/>
      <c r="L802" s="316"/>
      <c r="M802" s="316"/>
      <c r="N802" s="316"/>
      <c r="O802" s="252"/>
      <c r="P802" s="316"/>
    </row>
    <row r="803" spans="2:18">
      <c r="B803" s="315"/>
      <c r="C803" s="316"/>
      <c r="D803" s="315"/>
      <c r="E803" s="334"/>
      <c r="F803" s="316"/>
      <c r="G803" s="316"/>
      <c r="H803" s="335"/>
      <c r="I803" s="316"/>
      <c r="J803" s="316"/>
      <c r="K803" s="316"/>
      <c r="L803" s="316"/>
      <c r="M803" s="316"/>
      <c r="N803" s="316"/>
      <c r="O803" s="252"/>
      <c r="P803" s="316"/>
    </row>
    <row r="804" spans="2:18" ht="18">
      <c r="B804" s="315"/>
      <c r="C804" s="336" t="s">
        <v>1465</v>
      </c>
      <c r="D804" s="337"/>
      <c r="E804" s="337" t="s">
        <v>1466</v>
      </c>
      <c r="F804" s="316"/>
      <c r="G804" s="316"/>
      <c r="H804" s="335"/>
      <c r="I804" s="316"/>
      <c r="J804" s="316"/>
      <c r="K804" s="316"/>
      <c r="L804" s="316"/>
      <c r="M804" s="316"/>
      <c r="N804" s="316"/>
      <c r="O804" s="252"/>
      <c r="P804" s="316"/>
    </row>
    <row r="805" spans="2:18" ht="18">
      <c r="B805" s="315"/>
      <c r="C805" s="336"/>
      <c r="D805" s="337"/>
      <c r="E805" s="337"/>
      <c r="F805" s="316"/>
      <c r="G805" s="316"/>
      <c r="H805" s="335"/>
      <c r="I805" s="316"/>
      <c r="J805" s="316"/>
      <c r="K805" s="316"/>
      <c r="L805" s="316"/>
      <c r="M805" s="316"/>
      <c r="N805" s="316"/>
      <c r="O805" s="252"/>
      <c r="P805" s="316"/>
    </row>
    <row r="806" spans="2:18" ht="15.75">
      <c r="C806" s="289" t="s">
        <v>1467</v>
      </c>
      <c r="D806" s="290"/>
      <c r="E806" s="317" t="s">
        <v>1180</v>
      </c>
    </row>
    <row r="807" spans="2:18" ht="38.25">
      <c r="B807" s="201" t="s">
        <v>1468</v>
      </c>
      <c r="C807" s="4" t="s">
        <v>866</v>
      </c>
      <c r="D807" s="3" t="s">
        <v>793</v>
      </c>
      <c r="E807" s="3" t="s">
        <v>756</v>
      </c>
      <c r="F807" s="4" t="s">
        <v>1078</v>
      </c>
      <c r="G807" s="213" t="s">
        <v>877</v>
      </c>
      <c r="H807" s="205">
        <v>0</v>
      </c>
      <c r="I807" s="4" t="s">
        <v>1064</v>
      </c>
      <c r="J807" s="4" t="s">
        <v>918</v>
      </c>
      <c r="K807" s="207" t="s">
        <v>794</v>
      </c>
      <c r="L807" s="207" t="s">
        <v>794</v>
      </c>
      <c r="M807" s="4" t="s">
        <v>980</v>
      </c>
      <c r="N807" s="223" t="s">
        <v>801</v>
      </c>
      <c r="O807" s="198"/>
      <c r="P807" s="4" t="s">
        <v>1504</v>
      </c>
      <c r="Q807" s="205">
        <v>0</v>
      </c>
      <c r="R807" s="209">
        <v>0</v>
      </c>
    </row>
    <row r="808" spans="2:18">
      <c r="B808" s="201" t="s">
        <v>1469</v>
      </c>
      <c r="C808" s="4" t="s">
        <v>866</v>
      </c>
      <c r="D808" s="3" t="s">
        <v>793</v>
      </c>
      <c r="E808" s="3" t="s">
        <v>1869</v>
      </c>
      <c r="F808" s="4" t="s">
        <v>791</v>
      </c>
      <c r="G808" s="223" t="s">
        <v>512</v>
      </c>
      <c r="H808" s="205">
        <v>37500</v>
      </c>
      <c r="I808" s="4" t="s">
        <v>1064</v>
      </c>
      <c r="J808" s="4" t="s">
        <v>918</v>
      </c>
      <c r="K808" s="207">
        <v>43859</v>
      </c>
      <c r="L808" s="207">
        <v>43889</v>
      </c>
      <c r="M808" s="4" t="s">
        <v>980</v>
      </c>
      <c r="N808" s="223" t="s">
        <v>796</v>
      </c>
      <c r="O808" s="213" t="s">
        <v>1949</v>
      </c>
      <c r="P808" s="4" t="s">
        <v>1504</v>
      </c>
      <c r="Q808" s="205">
        <v>37500</v>
      </c>
      <c r="R808" s="209">
        <v>0</v>
      </c>
    </row>
    <row r="809" spans="2:18">
      <c r="B809" s="201" t="s">
        <v>1470</v>
      </c>
      <c r="C809" s="4" t="s">
        <v>866</v>
      </c>
      <c r="D809" s="3" t="s">
        <v>793</v>
      </c>
      <c r="E809" s="3" t="s">
        <v>736</v>
      </c>
      <c r="F809" s="4" t="s">
        <v>737</v>
      </c>
      <c r="G809" s="4" t="s">
        <v>877</v>
      </c>
      <c r="H809" s="205">
        <v>0</v>
      </c>
      <c r="I809" s="4" t="s">
        <v>1064</v>
      </c>
      <c r="J809" s="4" t="s">
        <v>918</v>
      </c>
      <c r="K809" s="207">
        <v>43952</v>
      </c>
      <c r="L809" s="207">
        <v>43982</v>
      </c>
      <c r="M809" s="4" t="s">
        <v>980</v>
      </c>
      <c r="N809" s="223" t="s">
        <v>795</v>
      </c>
      <c r="O809" s="213"/>
      <c r="P809" s="4" t="s">
        <v>1504</v>
      </c>
      <c r="Q809" s="205">
        <v>0</v>
      </c>
      <c r="R809" s="209">
        <v>0</v>
      </c>
    </row>
    <row r="810" spans="2:18">
      <c r="B810" s="201" t="s">
        <v>1471</v>
      </c>
      <c r="C810" s="4" t="s">
        <v>866</v>
      </c>
      <c r="D810" s="3" t="s">
        <v>793</v>
      </c>
      <c r="E810" s="3" t="s">
        <v>738</v>
      </c>
      <c r="F810" s="4" t="s">
        <v>737</v>
      </c>
      <c r="G810" s="4" t="s">
        <v>819</v>
      </c>
      <c r="H810" s="205">
        <v>17200</v>
      </c>
      <c r="I810" s="4" t="s">
        <v>1064</v>
      </c>
      <c r="J810" s="4" t="s">
        <v>918</v>
      </c>
      <c r="K810" s="207">
        <v>44013</v>
      </c>
      <c r="L810" s="207">
        <v>44043</v>
      </c>
      <c r="M810" s="4" t="s">
        <v>980</v>
      </c>
      <c r="N810" s="223" t="s">
        <v>797</v>
      </c>
      <c r="O810" s="213"/>
      <c r="P810" s="4" t="s">
        <v>1504</v>
      </c>
      <c r="Q810" s="205">
        <v>17200</v>
      </c>
      <c r="R810" s="209">
        <v>0</v>
      </c>
    </row>
    <row r="811" spans="2:18">
      <c r="B811" s="201" t="s">
        <v>1472</v>
      </c>
      <c r="C811" s="4" t="s">
        <v>866</v>
      </c>
      <c r="D811" s="3" t="s">
        <v>793</v>
      </c>
      <c r="E811" s="3" t="s">
        <v>782</v>
      </c>
      <c r="F811" s="4" t="s">
        <v>783</v>
      </c>
      <c r="G811" s="4" t="s">
        <v>512</v>
      </c>
      <c r="H811" s="205">
        <v>0</v>
      </c>
      <c r="I811" s="4" t="s">
        <v>1064</v>
      </c>
      <c r="J811" s="4" t="s">
        <v>918</v>
      </c>
      <c r="K811" s="207">
        <v>43952</v>
      </c>
      <c r="L811" s="207">
        <v>43982</v>
      </c>
      <c r="M811" s="4" t="s">
        <v>980</v>
      </c>
      <c r="N811" s="223" t="s">
        <v>795</v>
      </c>
      <c r="O811" s="213"/>
      <c r="P811" s="4" t="s">
        <v>1504</v>
      </c>
      <c r="Q811" s="205">
        <v>0</v>
      </c>
      <c r="R811" s="209">
        <v>0</v>
      </c>
    </row>
    <row r="812" spans="2:18" ht="25.5">
      <c r="B812" s="201" t="s">
        <v>1473</v>
      </c>
      <c r="C812" s="4" t="s">
        <v>866</v>
      </c>
      <c r="D812" s="3" t="s">
        <v>793</v>
      </c>
      <c r="E812" s="3" t="s">
        <v>702</v>
      </c>
      <c r="F812" s="4" t="s">
        <v>703</v>
      </c>
      <c r="G812" s="4" t="s">
        <v>512</v>
      </c>
      <c r="H812" s="205">
        <v>0</v>
      </c>
      <c r="I812" s="4" t="s">
        <v>1064</v>
      </c>
      <c r="J812" s="4" t="s">
        <v>918</v>
      </c>
      <c r="K812" s="207">
        <v>43952</v>
      </c>
      <c r="L812" s="207">
        <v>43982</v>
      </c>
      <c r="M812" s="4" t="s">
        <v>980</v>
      </c>
      <c r="N812" s="223" t="s">
        <v>795</v>
      </c>
      <c r="O812" s="198" t="s">
        <v>830</v>
      </c>
      <c r="P812" s="4" t="s">
        <v>1504</v>
      </c>
      <c r="Q812" s="205">
        <v>0</v>
      </c>
      <c r="R812" s="209">
        <v>0</v>
      </c>
    </row>
    <row r="813" spans="2:18" ht="25.5">
      <c r="B813" s="201" t="s">
        <v>1474</v>
      </c>
      <c r="C813" s="4" t="s">
        <v>866</v>
      </c>
      <c r="D813" s="3" t="s">
        <v>793</v>
      </c>
      <c r="E813" s="3" t="s">
        <v>776</v>
      </c>
      <c r="F813" s="4" t="s">
        <v>703</v>
      </c>
      <c r="G813" s="4" t="s">
        <v>514</v>
      </c>
      <c r="H813" s="205">
        <v>0</v>
      </c>
      <c r="I813" s="4" t="s">
        <v>1064</v>
      </c>
      <c r="J813" s="4" t="s">
        <v>918</v>
      </c>
      <c r="K813" s="207">
        <v>43952</v>
      </c>
      <c r="L813" s="207">
        <v>43982</v>
      </c>
      <c r="M813" s="4" t="s">
        <v>980</v>
      </c>
      <c r="N813" s="4" t="s">
        <v>795</v>
      </c>
      <c r="O813" s="198" t="s">
        <v>830</v>
      </c>
      <c r="P813" s="4" t="s">
        <v>1504</v>
      </c>
      <c r="Q813" s="205">
        <v>0</v>
      </c>
      <c r="R813" s="209">
        <v>0</v>
      </c>
    </row>
    <row r="814" spans="2:18" ht="51">
      <c r="B814" s="201" t="s">
        <v>1475</v>
      </c>
      <c r="C814" s="4" t="s">
        <v>866</v>
      </c>
      <c r="D814" s="3" t="s">
        <v>793</v>
      </c>
      <c r="E814" s="3" t="s">
        <v>2294</v>
      </c>
      <c r="F814" s="4" t="s">
        <v>761</v>
      </c>
      <c r="G814" s="4" t="s">
        <v>514</v>
      </c>
      <c r="H814" s="205">
        <v>0</v>
      </c>
      <c r="I814" s="4" t="s">
        <v>1064</v>
      </c>
      <c r="J814" s="4" t="s">
        <v>918</v>
      </c>
      <c r="K814" s="207">
        <v>43859</v>
      </c>
      <c r="L814" s="207">
        <v>43889</v>
      </c>
      <c r="M814" s="4" t="s">
        <v>980</v>
      </c>
      <c r="N814" s="4" t="s">
        <v>796</v>
      </c>
      <c r="O814" s="198"/>
      <c r="P814" s="4" t="s">
        <v>1504</v>
      </c>
      <c r="Q814" s="205">
        <v>0</v>
      </c>
      <c r="R814" s="209">
        <v>0</v>
      </c>
    </row>
    <row r="815" spans="2:18">
      <c r="B815" s="201" t="s">
        <v>1476</v>
      </c>
      <c r="C815" s="4" t="s">
        <v>866</v>
      </c>
      <c r="D815" s="3" t="s">
        <v>793</v>
      </c>
      <c r="E815" s="3" t="s">
        <v>774</v>
      </c>
      <c r="F815" s="4" t="s">
        <v>775</v>
      </c>
      <c r="G815" s="4" t="s">
        <v>514</v>
      </c>
      <c r="H815" s="205">
        <v>0</v>
      </c>
      <c r="I815" s="4" t="s">
        <v>1064</v>
      </c>
      <c r="J815" s="4" t="s">
        <v>918</v>
      </c>
      <c r="K815" s="207">
        <v>43859</v>
      </c>
      <c r="L815" s="207">
        <v>43889</v>
      </c>
      <c r="M815" s="4" t="s">
        <v>980</v>
      </c>
      <c r="N815" s="4" t="s">
        <v>796</v>
      </c>
      <c r="O815" s="198"/>
      <c r="P815" s="4" t="s">
        <v>1504</v>
      </c>
      <c r="Q815" s="205">
        <v>0</v>
      </c>
      <c r="R815" s="209">
        <v>0</v>
      </c>
    </row>
    <row r="816" spans="2:18" ht="25.5">
      <c r="B816" s="201" t="s">
        <v>1477</v>
      </c>
      <c r="C816" s="4" t="s">
        <v>866</v>
      </c>
      <c r="D816" s="3" t="s">
        <v>793</v>
      </c>
      <c r="E816" s="3" t="s">
        <v>1870</v>
      </c>
      <c r="F816" s="4" t="s">
        <v>789</v>
      </c>
      <c r="G816" s="223" t="s">
        <v>877</v>
      </c>
      <c r="H816" s="205">
        <v>3098</v>
      </c>
      <c r="I816" s="4" t="s">
        <v>1064</v>
      </c>
      <c r="J816" s="4" t="s">
        <v>918</v>
      </c>
      <c r="K816" s="207">
        <v>43859</v>
      </c>
      <c r="L816" s="207">
        <v>43889</v>
      </c>
      <c r="M816" s="4" t="s">
        <v>980</v>
      </c>
      <c r="N816" s="223" t="s">
        <v>796</v>
      </c>
      <c r="O816" s="213" t="s">
        <v>838</v>
      </c>
      <c r="P816" s="4" t="s">
        <v>1504</v>
      </c>
      <c r="Q816" s="205">
        <v>3098</v>
      </c>
      <c r="R816" s="209">
        <v>0</v>
      </c>
    </row>
    <row r="817" spans="2:18">
      <c r="B817" s="201" t="s">
        <v>1478</v>
      </c>
      <c r="C817" s="4" t="s">
        <v>866</v>
      </c>
      <c r="D817" s="3" t="s">
        <v>793</v>
      </c>
      <c r="E817" s="1" t="s">
        <v>723</v>
      </c>
      <c r="F817" s="4" t="s">
        <v>724</v>
      </c>
      <c r="G817" s="4" t="s">
        <v>512</v>
      </c>
      <c r="H817" s="205">
        <v>0</v>
      </c>
      <c r="I817" s="4" t="s">
        <v>1064</v>
      </c>
      <c r="J817" s="4" t="s">
        <v>918</v>
      </c>
      <c r="K817" s="207">
        <v>43859</v>
      </c>
      <c r="L817" s="207">
        <v>43889</v>
      </c>
      <c r="M817" s="4" t="s">
        <v>980</v>
      </c>
      <c r="N817" s="223" t="s">
        <v>796</v>
      </c>
      <c r="O817" s="198" t="s">
        <v>809</v>
      </c>
      <c r="P817" s="4" t="s">
        <v>1504</v>
      </c>
      <c r="Q817" s="205">
        <v>0</v>
      </c>
      <c r="R817" s="209">
        <v>0</v>
      </c>
    </row>
    <row r="818" spans="2:18">
      <c r="B818" s="201" t="s">
        <v>1479</v>
      </c>
      <c r="C818" s="4" t="s">
        <v>866</v>
      </c>
      <c r="D818" s="3" t="s">
        <v>793</v>
      </c>
      <c r="E818" s="3" t="s">
        <v>725</v>
      </c>
      <c r="F818" s="4" t="s">
        <v>724</v>
      </c>
      <c r="G818" s="4" t="s">
        <v>820</v>
      </c>
      <c r="H818" s="205">
        <v>0</v>
      </c>
      <c r="I818" s="4" t="s">
        <v>1064</v>
      </c>
      <c r="J818" s="4" t="s">
        <v>918</v>
      </c>
      <c r="K818" s="207">
        <v>43859</v>
      </c>
      <c r="L818" s="207">
        <v>43889</v>
      </c>
      <c r="M818" s="4" t="s">
        <v>980</v>
      </c>
      <c r="N818" s="223" t="s">
        <v>796</v>
      </c>
      <c r="O818" s="213"/>
      <c r="P818" s="4" t="s">
        <v>1737</v>
      </c>
      <c r="Q818" s="205">
        <v>0</v>
      </c>
      <c r="R818" s="209">
        <v>0</v>
      </c>
    </row>
    <row r="819" spans="2:18" ht="51">
      <c r="B819" s="201" t="s">
        <v>1480</v>
      </c>
      <c r="C819" s="4" t="s">
        <v>866</v>
      </c>
      <c r="D819" s="3" t="s">
        <v>793</v>
      </c>
      <c r="E819" s="3" t="s">
        <v>777</v>
      </c>
      <c r="F819" s="4" t="s">
        <v>778</v>
      </c>
      <c r="G819" s="4" t="s">
        <v>514</v>
      </c>
      <c r="H819" s="205">
        <v>0</v>
      </c>
      <c r="I819" s="4" t="s">
        <v>1064</v>
      </c>
      <c r="J819" s="4" t="s">
        <v>918</v>
      </c>
      <c r="K819" s="207">
        <v>43952</v>
      </c>
      <c r="L819" s="207">
        <v>43982</v>
      </c>
      <c r="M819" s="4" t="s">
        <v>980</v>
      </c>
      <c r="N819" s="4" t="s">
        <v>795</v>
      </c>
      <c r="O819" s="198"/>
      <c r="P819" s="4" t="s">
        <v>1737</v>
      </c>
      <c r="Q819" s="205">
        <v>0</v>
      </c>
      <c r="R819" s="209">
        <v>0</v>
      </c>
    </row>
    <row r="820" spans="2:18" ht="38.25">
      <c r="B820" s="201" t="s">
        <v>1481</v>
      </c>
      <c r="C820" s="4" t="s">
        <v>866</v>
      </c>
      <c r="D820" s="3" t="s">
        <v>793</v>
      </c>
      <c r="E820" s="3" t="s">
        <v>773</v>
      </c>
      <c r="F820" s="4" t="s">
        <v>533</v>
      </c>
      <c r="G820" s="4" t="s">
        <v>514</v>
      </c>
      <c r="H820" s="205">
        <v>0</v>
      </c>
      <c r="I820" s="4" t="s">
        <v>1064</v>
      </c>
      <c r="J820" s="4" t="s">
        <v>918</v>
      </c>
      <c r="K820" s="207" t="s">
        <v>794</v>
      </c>
      <c r="L820" s="207" t="s">
        <v>794</v>
      </c>
      <c r="M820" s="4" t="s">
        <v>980</v>
      </c>
      <c r="N820" s="4" t="s">
        <v>801</v>
      </c>
      <c r="O820" s="198" t="s">
        <v>829</v>
      </c>
      <c r="P820" s="4" t="s">
        <v>1737</v>
      </c>
      <c r="Q820" s="205">
        <v>0</v>
      </c>
      <c r="R820" s="209">
        <v>0</v>
      </c>
    </row>
    <row r="821" spans="2:18" ht="25.5">
      <c r="B821" s="201" t="s">
        <v>1482</v>
      </c>
      <c r="C821" s="4" t="s">
        <v>866</v>
      </c>
      <c r="D821" s="3" t="s">
        <v>793</v>
      </c>
      <c r="E821" s="215" t="s">
        <v>779</v>
      </c>
      <c r="F821" s="4" t="s">
        <v>533</v>
      </c>
      <c r="G821" s="4" t="s">
        <v>512</v>
      </c>
      <c r="H821" s="205">
        <v>0</v>
      </c>
      <c r="I821" s="4" t="s">
        <v>1064</v>
      </c>
      <c r="J821" s="4" t="s">
        <v>918</v>
      </c>
      <c r="K821" s="207">
        <v>43859</v>
      </c>
      <c r="L821" s="207">
        <v>43889</v>
      </c>
      <c r="M821" s="4" t="s">
        <v>980</v>
      </c>
      <c r="N821" s="223" t="s">
        <v>796</v>
      </c>
      <c r="O821" s="198" t="s">
        <v>829</v>
      </c>
      <c r="P821" s="4" t="s">
        <v>1737</v>
      </c>
      <c r="Q821" s="205">
        <v>0</v>
      </c>
      <c r="R821" s="209">
        <v>0</v>
      </c>
    </row>
    <row r="822" spans="2:18" ht="25.5">
      <c r="B822" s="201" t="s">
        <v>1483</v>
      </c>
      <c r="C822" s="4" t="s">
        <v>866</v>
      </c>
      <c r="D822" s="3" t="s">
        <v>793</v>
      </c>
      <c r="E822" s="3" t="s">
        <v>721</v>
      </c>
      <c r="F822" s="4" t="s">
        <v>722</v>
      </c>
      <c r="G822" s="4" t="s">
        <v>1104</v>
      </c>
      <c r="H822" s="205">
        <v>0</v>
      </c>
      <c r="I822" s="4" t="s">
        <v>1064</v>
      </c>
      <c r="J822" s="4" t="s">
        <v>918</v>
      </c>
      <c r="K822" s="207">
        <v>43859</v>
      </c>
      <c r="L822" s="207">
        <v>43889</v>
      </c>
      <c r="M822" s="4" t="s">
        <v>980</v>
      </c>
      <c r="N822" s="223" t="s">
        <v>796</v>
      </c>
      <c r="O822" s="198" t="s">
        <v>809</v>
      </c>
      <c r="P822" s="4" t="s">
        <v>1737</v>
      </c>
      <c r="Q822" s="205">
        <v>0</v>
      </c>
      <c r="R822" s="209">
        <v>0</v>
      </c>
    </row>
    <row r="823" spans="2:18">
      <c r="B823" s="201" t="s">
        <v>1484</v>
      </c>
      <c r="C823" s="4" t="s">
        <v>866</v>
      </c>
      <c r="D823" s="3" t="s">
        <v>793</v>
      </c>
      <c r="E823" s="3" t="s">
        <v>763</v>
      </c>
      <c r="F823" s="4" t="s">
        <v>764</v>
      </c>
      <c r="G823" s="4" t="s">
        <v>1102</v>
      </c>
      <c r="H823" s="205">
        <v>0</v>
      </c>
      <c r="I823" s="4" t="s">
        <v>1064</v>
      </c>
      <c r="J823" s="4" t="s">
        <v>918</v>
      </c>
      <c r="K823" s="207">
        <v>43859</v>
      </c>
      <c r="L823" s="207">
        <v>43889</v>
      </c>
      <c r="M823" s="4" t="s">
        <v>980</v>
      </c>
      <c r="N823" s="223" t="s">
        <v>796</v>
      </c>
      <c r="O823" s="213"/>
      <c r="P823" s="4" t="s">
        <v>1737</v>
      </c>
      <c r="Q823" s="205">
        <v>0</v>
      </c>
      <c r="R823" s="209">
        <v>0</v>
      </c>
    </row>
    <row r="824" spans="2:18" ht="38.25">
      <c r="B824" s="201" t="s">
        <v>1485</v>
      </c>
      <c r="C824" s="4" t="s">
        <v>866</v>
      </c>
      <c r="D824" s="3" t="s">
        <v>793</v>
      </c>
      <c r="E824" s="3" t="s">
        <v>762</v>
      </c>
      <c r="F824" s="4" t="s">
        <v>1077</v>
      </c>
      <c r="G824" s="213" t="s">
        <v>877</v>
      </c>
      <c r="H824" s="205">
        <v>9000</v>
      </c>
      <c r="I824" s="4" t="s">
        <v>1064</v>
      </c>
      <c r="J824" s="4" t="s">
        <v>918</v>
      </c>
      <c r="K824" s="207" t="s">
        <v>794</v>
      </c>
      <c r="L824" s="207" t="s">
        <v>794</v>
      </c>
      <c r="M824" s="4" t="s">
        <v>980</v>
      </c>
      <c r="N824" s="223" t="s">
        <v>801</v>
      </c>
      <c r="O824" s="213"/>
      <c r="P824" s="4" t="s">
        <v>1737</v>
      </c>
      <c r="Q824" s="205">
        <v>9000</v>
      </c>
      <c r="R824" s="209">
        <v>0</v>
      </c>
    </row>
    <row r="825" spans="2:18">
      <c r="B825" s="201" t="s">
        <v>1486</v>
      </c>
      <c r="C825" s="4" t="s">
        <v>866</v>
      </c>
      <c r="D825" s="3" t="s">
        <v>793</v>
      </c>
      <c r="E825" s="3" t="s">
        <v>769</v>
      </c>
      <c r="F825" s="4" t="s">
        <v>770</v>
      </c>
      <c r="G825" s="4" t="s">
        <v>1102</v>
      </c>
      <c r="H825" s="205">
        <v>0</v>
      </c>
      <c r="I825" s="4" t="s">
        <v>1064</v>
      </c>
      <c r="J825" s="4" t="s">
        <v>918</v>
      </c>
      <c r="K825" s="207">
        <v>43859</v>
      </c>
      <c r="L825" s="207">
        <v>43889</v>
      </c>
      <c r="M825" s="4" t="s">
        <v>980</v>
      </c>
      <c r="N825" s="223" t="s">
        <v>796</v>
      </c>
      <c r="O825" s="213"/>
      <c r="P825" s="4" t="s">
        <v>1737</v>
      </c>
      <c r="Q825" s="205">
        <v>0</v>
      </c>
      <c r="R825" s="209">
        <v>0</v>
      </c>
    </row>
    <row r="826" spans="2:18">
      <c r="B826" s="201" t="s">
        <v>1487</v>
      </c>
      <c r="C826" s="4" t="s">
        <v>866</v>
      </c>
      <c r="D826" s="3" t="s">
        <v>793</v>
      </c>
      <c r="E826" s="3" t="s">
        <v>728</v>
      </c>
      <c r="F826" s="4" t="s">
        <v>729</v>
      </c>
      <c r="G826" s="4" t="s">
        <v>514</v>
      </c>
      <c r="H826" s="205">
        <v>0</v>
      </c>
      <c r="I826" s="4" t="s">
        <v>1064</v>
      </c>
      <c r="J826" s="4" t="s">
        <v>918</v>
      </c>
      <c r="K826" s="207">
        <v>43952</v>
      </c>
      <c r="L826" s="207">
        <v>43982</v>
      </c>
      <c r="M826" s="4" t="s">
        <v>980</v>
      </c>
      <c r="N826" s="4" t="s">
        <v>798</v>
      </c>
      <c r="O826" s="198" t="s">
        <v>810</v>
      </c>
      <c r="P826" s="4" t="s">
        <v>1501</v>
      </c>
      <c r="Q826" s="205">
        <v>0</v>
      </c>
      <c r="R826" s="209">
        <v>0</v>
      </c>
    </row>
    <row r="827" spans="2:18" ht="25.5">
      <c r="B827" s="201" t="s">
        <v>1488</v>
      </c>
      <c r="C827" s="4" t="s">
        <v>866</v>
      </c>
      <c r="D827" s="3" t="s">
        <v>793</v>
      </c>
      <c r="E827" s="3" t="s">
        <v>708</v>
      </c>
      <c r="F827" s="4" t="s">
        <v>709</v>
      </c>
      <c r="G827" s="4" t="s">
        <v>1104</v>
      </c>
      <c r="H827" s="205">
        <v>0</v>
      </c>
      <c r="I827" s="4" t="s">
        <v>1064</v>
      </c>
      <c r="J827" s="4" t="s">
        <v>918</v>
      </c>
      <c r="K827" s="207">
        <v>43952</v>
      </c>
      <c r="L827" s="207">
        <v>43982</v>
      </c>
      <c r="M827" s="4" t="s">
        <v>980</v>
      </c>
      <c r="N827" s="223" t="s">
        <v>795</v>
      </c>
      <c r="O827" s="198"/>
      <c r="P827" s="4" t="s">
        <v>1501</v>
      </c>
      <c r="Q827" s="205">
        <v>0</v>
      </c>
      <c r="R827" s="209">
        <v>0</v>
      </c>
    </row>
    <row r="828" spans="2:18">
      <c r="B828" s="201" t="s">
        <v>1489</v>
      </c>
      <c r="C828" s="4" t="s">
        <v>866</v>
      </c>
      <c r="D828" s="3" t="s">
        <v>793</v>
      </c>
      <c r="E828" s="247" t="s">
        <v>767</v>
      </c>
      <c r="F828" s="248" t="s">
        <v>768</v>
      </c>
      <c r="G828" s="223" t="s">
        <v>817</v>
      </c>
      <c r="H828" s="205">
        <v>0</v>
      </c>
      <c r="I828" s="4" t="s">
        <v>1064</v>
      </c>
      <c r="J828" s="4" t="s">
        <v>918</v>
      </c>
      <c r="K828" s="207">
        <v>43952</v>
      </c>
      <c r="L828" s="207">
        <v>43982</v>
      </c>
      <c r="M828" s="4" t="s">
        <v>980</v>
      </c>
      <c r="N828" s="223" t="s">
        <v>795</v>
      </c>
      <c r="O828" s="213"/>
      <c r="P828" s="4" t="s">
        <v>1501</v>
      </c>
      <c r="Q828" s="205">
        <v>0</v>
      </c>
      <c r="R828" s="209">
        <v>0</v>
      </c>
    </row>
    <row r="829" spans="2:18" ht="25.5">
      <c r="B829" s="201" t="s">
        <v>1490</v>
      </c>
      <c r="C829" s="4" t="s">
        <v>866</v>
      </c>
      <c r="D829" s="3" t="s">
        <v>793</v>
      </c>
      <c r="E829" s="3" t="s">
        <v>1868</v>
      </c>
      <c r="F829" s="4" t="s">
        <v>790</v>
      </c>
      <c r="G829" s="223" t="s">
        <v>817</v>
      </c>
      <c r="H829" s="205">
        <v>99600</v>
      </c>
      <c r="I829" s="4" t="s">
        <v>1064</v>
      </c>
      <c r="J829" s="4" t="s">
        <v>918</v>
      </c>
      <c r="K829" s="207">
        <v>43859</v>
      </c>
      <c r="L829" s="207">
        <v>43889</v>
      </c>
      <c r="M829" s="4" t="s">
        <v>980</v>
      </c>
      <c r="N829" s="223" t="s">
        <v>796</v>
      </c>
      <c r="O829" s="213"/>
      <c r="P829" s="4" t="s">
        <v>1501</v>
      </c>
      <c r="Q829" s="205">
        <v>99600</v>
      </c>
      <c r="R829" s="209">
        <v>0</v>
      </c>
    </row>
    <row r="830" spans="2:18" ht="25.5">
      <c r="B830" s="201" t="s">
        <v>1491</v>
      </c>
      <c r="C830" s="4" t="s">
        <v>866</v>
      </c>
      <c r="D830" s="3" t="s">
        <v>793</v>
      </c>
      <c r="E830" s="247" t="s">
        <v>765</v>
      </c>
      <c r="F830" s="248" t="s">
        <v>766</v>
      </c>
      <c r="G830" s="223" t="s">
        <v>817</v>
      </c>
      <c r="H830" s="205">
        <v>121500</v>
      </c>
      <c r="I830" s="4" t="s">
        <v>1064</v>
      </c>
      <c r="J830" s="4" t="s">
        <v>918</v>
      </c>
      <c r="K830" s="207">
        <v>43952</v>
      </c>
      <c r="L830" s="207">
        <v>43982</v>
      </c>
      <c r="M830" s="4" t="s">
        <v>980</v>
      </c>
      <c r="N830" s="223" t="s">
        <v>795</v>
      </c>
      <c r="O830" s="213"/>
      <c r="P830" s="4" t="s">
        <v>1501</v>
      </c>
      <c r="Q830" s="205">
        <v>121500</v>
      </c>
      <c r="R830" s="209">
        <v>0</v>
      </c>
    </row>
    <row r="831" spans="2:18" ht="25.5">
      <c r="B831" s="201" t="s">
        <v>1492</v>
      </c>
      <c r="C831" s="4" t="s">
        <v>866</v>
      </c>
      <c r="D831" s="3" t="s">
        <v>793</v>
      </c>
      <c r="E831" s="3" t="s">
        <v>696</v>
      </c>
      <c r="F831" s="4" t="s">
        <v>697</v>
      </c>
      <c r="G831" s="4" t="s">
        <v>584</v>
      </c>
      <c r="H831" s="205">
        <v>0</v>
      </c>
      <c r="I831" s="4" t="s">
        <v>1064</v>
      </c>
      <c r="J831" s="4" t="s">
        <v>918</v>
      </c>
      <c r="K831" s="207">
        <v>43952</v>
      </c>
      <c r="L831" s="207">
        <v>43982</v>
      </c>
      <c r="M831" s="4" t="s">
        <v>980</v>
      </c>
      <c r="N831" s="223" t="s">
        <v>795</v>
      </c>
      <c r="O831" s="198" t="s">
        <v>806</v>
      </c>
      <c r="P831" s="4" t="s">
        <v>1737</v>
      </c>
      <c r="Q831" s="205">
        <v>0</v>
      </c>
      <c r="R831" s="209">
        <v>0</v>
      </c>
    </row>
    <row r="832" spans="2:18" ht="25.5">
      <c r="B832" s="201" t="s">
        <v>1493</v>
      </c>
      <c r="C832" s="4" t="s">
        <v>866</v>
      </c>
      <c r="D832" s="3" t="s">
        <v>793</v>
      </c>
      <c r="E832" s="3" t="s">
        <v>698</v>
      </c>
      <c r="F832" s="4" t="s">
        <v>697</v>
      </c>
      <c r="G832" s="4" t="s">
        <v>512</v>
      </c>
      <c r="H832" s="205">
        <v>0</v>
      </c>
      <c r="I832" s="4" t="s">
        <v>1064</v>
      </c>
      <c r="J832" s="4" t="s">
        <v>918</v>
      </c>
      <c r="K832" s="207">
        <v>43952</v>
      </c>
      <c r="L832" s="207">
        <v>43982</v>
      </c>
      <c r="M832" s="4" t="s">
        <v>980</v>
      </c>
      <c r="N832" s="223" t="s">
        <v>795</v>
      </c>
      <c r="O832" s="198" t="s">
        <v>806</v>
      </c>
      <c r="P832" s="4" t="s">
        <v>1737</v>
      </c>
      <c r="Q832" s="205">
        <v>0</v>
      </c>
      <c r="R832" s="209">
        <v>0</v>
      </c>
    </row>
    <row r="833" spans="2:18" ht="25.5">
      <c r="B833" s="201" t="s">
        <v>1494</v>
      </c>
      <c r="C833" s="4" t="s">
        <v>866</v>
      </c>
      <c r="D833" s="3" t="s">
        <v>793</v>
      </c>
      <c r="E833" s="3" t="s">
        <v>726</v>
      </c>
      <c r="F833" s="4" t="s">
        <v>727</v>
      </c>
      <c r="G833" s="4" t="s">
        <v>514</v>
      </c>
      <c r="H833" s="205">
        <v>0</v>
      </c>
      <c r="I833" s="4" t="s">
        <v>1064</v>
      </c>
      <c r="J833" s="4" t="s">
        <v>918</v>
      </c>
      <c r="K833" s="207">
        <v>43952</v>
      </c>
      <c r="L833" s="207">
        <v>43982</v>
      </c>
      <c r="M833" s="4" t="s">
        <v>980</v>
      </c>
      <c r="N833" s="4" t="s">
        <v>798</v>
      </c>
      <c r="O833" s="198" t="s">
        <v>810</v>
      </c>
      <c r="P833" s="4" t="s">
        <v>1737</v>
      </c>
      <c r="Q833" s="205">
        <v>0</v>
      </c>
      <c r="R833" s="209">
        <v>0</v>
      </c>
    </row>
    <row r="834" spans="2:18" ht="25.5">
      <c r="B834" s="201" t="s">
        <v>1495</v>
      </c>
      <c r="C834" s="4" t="s">
        <v>866</v>
      </c>
      <c r="D834" s="3" t="s">
        <v>793</v>
      </c>
      <c r="E834" s="247" t="s">
        <v>780</v>
      </c>
      <c r="F834" s="248" t="s">
        <v>781</v>
      </c>
      <c r="G834" s="223" t="s">
        <v>817</v>
      </c>
      <c r="H834" s="205">
        <v>40000</v>
      </c>
      <c r="I834" s="4" t="s">
        <v>1064</v>
      </c>
      <c r="J834" s="4" t="s">
        <v>918</v>
      </c>
      <c r="K834" s="207">
        <v>43952</v>
      </c>
      <c r="L834" s="207">
        <v>43982</v>
      </c>
      <c r="M834" s="4" t="s">
        <v>980</v>
      </c>
      <c r="N834" s="223" t="s">
        <v>795</v>
      </c>
      <c r="O834" s="213"/>
      <c r="P834" s="4" t="s">
        <v>1737</v>
      </c>
      <c r="Q834" s="205">
        <v>40000</v>
      </c>
      <c r="R834" s="209">
        <v>0</v>
      </c>
    </row>
    <row r="835" spans="2:18" ht="38.25">
      <c r="B835" s="201" t="s">
        <v>1496</v>
      </c>
      <c r="C835" s="4" t="s">
        <v>866</v>
      </c>
      <c r="D835" s="3" t="s">
        <v>793</v>
      </c>
      <c r="E835" s="3" t="s">
        <v>1871</v>
      </c>
      <c r="F835" s="4" t="s">
        <v>1074</v>
      </c>
      <c r="G835" s="213" t="s">
        <v>877</v>
      </c>
      <c r="H835" s="205">
        <v>6465</v>
      </c>
      <c r="I835" s="4" t="s">
        <v>1064</v>
      </c>
      <c r="J835" s="4" t="s">
        <v>918</v>
      </c>
      <c r="K835" s="207" t="s">
        <v>794</v>
      </c>
      <c r="L835" s="207" t="s">
        <v>794</v>
      </c>
      <c r="M835" s="4" t="s">
        <v>980</v>
      </c>
      <c r="N835" s="223" t="s">
        <v>801</v>
      </c>
      <c r="O835" s="213"/>
      <c r="P835" s="4" t="s">
        <v>1737</v>
      </c>
      <c r="Q835" s="205">
        <v>6465</v>
      </c>
      <c r="R835" s="209">
        <v>0</v>
      </c>
    </row>
    <row r="836" spans="2:18">
      <c r="B836" s="201" t="s">
        <v>1497</v>
      </c>
      <c r="C836" s="4" t="s">
        <v>866</v>
      </c>
      <c r="D836" s="3" t="s">
        <v>793</v>
      </c>
      <c r="E836" s="247" t="s">
        <v>733</v>
      </c>
      <c r="F836" s="248" t="s">
        <v>734</v>
      </c>
      <c r="G836" s="223" t="s">
        <v>817</v>
      </c>
      <c r="H836" s="205">
        <v>25000</v>
      </c>
      <c r="I836" s="4" t="s">
        <v>1064</v>
      </c>
      <c r="J836" s="4" t="s">
        <v>918</v>
      </c>
      <c r="K836" s="207" t="s">
        <v>944</v>
      </c>
      <c r="L836" s="207" t="s">
        <v>944</v>
      </c>
      <c r="M836" s="4" t="s">
        <v>980</v>
      </c>
      <c r="N836" s="223" t="s">
        <v>797</v>
      </c>
      <c r="O836" s="198" t="s">
        <v>812</v>
      </c>
      <c r="P836" s="4" t="s">
        <v>1501</v>
      </c>
      <c r="Q836" s="205">
        <v>25000</v>
      </c>
      <c r="R836" s="209">
        <v>0</v>
      </c>
    </row>
    <row r="837" spans="2:18" ht="25.5">
      <c r="B837" s="201" t="s">
        <v>1498</v>
      </c>
      <c r="C837" s="4" t="s">
        <v>866</v>
      </c>
      <c r="D837" s="3" t="s">
        <v>793</v>
      </c>
      <c r="E837" s="247" t="s">
        <v>735</v>
      </c>
      <c r="F837" s="248" t="s">
        <v>734</v>
      </c>
      <c r="G837" s="223" t="s">
        <v>817</v>
      </c>
      <c r="H837" s="205">
        <v>20000</v>
      </c>
      <c r="I837" s="4" t="s">
        <v>1064</v>
      </c>
      <c r="J837" s="4" t="s">
        <v>918</v>
      </c>
      <c r="K837" s="207">
        <v>43952</v>
      </c>
      <c r="L837" s="207">
        <v>43982</v>
      </c>
      <c r="M837" s="4" t="s">
        <v>980</v>
      </c>
      <c r="N837" s="223" t="s">
        <v>795</v>
      </c>
      <c r="O837" s="198" t="s">
        <v>812</v>
      </c>
      <c r="P837" s="4" t="s">
        <v>1501</v>
      </c>
      <c r="Q837" s="205">
        <v>20000</v>
      </c>
      <c r="R837" s="209">
        <v>0</v>
      </c>
    </row>
    <row r="838" spans="2:18">
      <c r="B838" s="201" t="s">
        <v>1499</v>
      </c>
      <c r="C838" s="4" t="s">
        <v>866</v>
      </c>
      <c r="D838" s="3" t="s">
        <v>793</v>
      </c>
      <c r="E838" s="3" t="s">
        <v>754</v>
      </c>
      <c r="F838" s="4" t="s">
        <v>1072</v>
      </c>
      <c r="G838" s="213" t="s">
        <v>877</v>
      </c>
      <c r="H838" s="205">
        <v>0</v>
      </c>
      <c r="I838" s="4" t="s">
        <v>1064</v>
      </c>
      <c r="J838" s="4" t="s">
        <v>918</v>
      </c>
      <c r="K838" s="207">
        <v>43859</v>
      </c>
      <c r="L838" s="207">
        <v>43889</v>
      </c>
      <c r="M838" s="4" t="s">
        <v>980</v>
      </c>
      <c r="N838" s="223" t="s">
        <v>796</v>
      </c>
      <c r="O838" s="198" t="s">
        <v>828</v>
      </c>
      <c r="P838" s="4" t="s">
        <v>1501</v>
      </c>
      <c r="Q838" s="205">
        <v>0</v>
      </c>
      <c r="R838" s="209">
        <v>0</v>
      </c>
    </row>
    <row r="839" spans="2:18">
      <c r="B839" s="201" t="s">
        <v>1500</v>
      </c>
      <c r="C839" s="4" t="s">
        <v>866</v>
      </c>
      <c r="D839" s="3" t="s">
        <v>793</v>
      </c>
      <c r="E839" s="3" t="s">
        <v>755</v>
      </c>
      <c r="F839" s="4" t="s">
        <v>1072</v>
      </c>
      <c r="G839" s="213" t="s">
        <v>877</v>
      </c>
      <c r="H839" s="205">
        <v>10000</v>
      </c>
      <c r="I839" s="4" t="s">
        <v>1064</v>
      </c>
      <c r="J839" s="4" t="s">
        <v>918</v>
      </c>
      <c r="K839" s="207">
        <v>43952</v>
      </c>
      <c r="L839" s="207">
        <v>43982</v>
      </c>
      <c r="M839" s="4" t="s">
        <v>980</v>
      </c>
      <c r="N839" s="223" t="s">
        <v>802</v>
      </c>
      <c r="O839" s="198" t="s">
        <v>828</v>
      </c>
      <c r="P839" s="4" t="s">
        <v>1501</v>
      </c>
      <c r="Q839" s="205">
        <v>10000</v>
      </c>
      <c r="R839" s="209">
        <v>0</v>
      </c>
    </row>
    <row r="840" spans="2:18" ht="25.5">
      <c r="B840" s="201" t="s">
        <v>2083</v>
      </c>
      <c r="C840" s="217" t="s">
        <v>866</v>
      </c>
      <c r="D840" s="294" t="s">
        <v>793</v>
      </c>
      <c r="E840" s="3" t="s">
        <v>2084</v>
      </c>
      <c r="F840" s="193" t="s">
        <v>242</v>
      </c>
      <c r="G840" s="4" t="s">
        <v>877</v>
      </c>
      <c r="H840" s="209">
        <v>19000</v>
      </c>
      <c r="I840" s="4" t="s">
        <v>1064</v>
      </c>
      <c r="J840" s="4" t="s">
        <v>918</v>
      </c>
      <c r="K840" s="207">
        <v>43998</v>
      </c>
      <c r="L840" s="207">
        <v>44014</v>
      </c>
      <c r="M840" s="4" t="s">
        <v>925</v>
      </c>
      <c r="N840" s="223" t="s">
        <v>802</v>
      </c>
      <c r="O840" s="198" t="s">
        <v>2082</v>
      </c>
      <c r="P840" s="4" t="s">
        <v>1737</v>
      </c>
      <c r="Q840" s="205">
        <v>19000</v>
      </c>
      <c r="R840" s="209">
        <v>0</v>
      </c>
    </row>
    <row r="841" spans="2:18" ht="25.5">
      <c r="B841" s="201" t="s">
        <v>2190</v>
      </c>
      <c r="C841" s="217" t="s">
        <v>866</v>
      </c>
      <c r="D841" s="294" t="s">
        <v>793</v>
      </c>
      <c r="E841" s="3" t="s">
        <v>2191</v>
      </c>
      <c r="F841" s="193" t="s">
        <v>2192</v>
      </c>
      <c r="G841" s="4" t="s">
        <v>877</v>
      </c>
      <c r="H841" s="209">
        <v>70000</v>
      </c>
      <c r="I841" s="4" t="s">
        <v>1064</v>
      </c>
      <c r="J841" s="4" t="s">
        <v>918</v>
      </c>
      <c r="K841" s="207">
        <v>44091</v>
      </c>
      <c r="L841" s="207">
        <v>44134</v>
      </c>
      <c r="M841" s="4" t="s">
        <v>925</v>
      </c>
      <c r="N841" s="223" t="s">
        <v>899</v>
      </c>
      <c r="O841" s="198"/>
      <c r="P841" s="4" t="s">
        <v>1736</v>
      </c>
      <c r="Q841" s="205">
        <v>70000</v>
      </c>
      <c r="R841" s="209">
        <v>0</v>
      </c>
    </row>
    <row r="842" spans="2:18" ht="25.5">
      <c r="B842" s="201" t="s">
        <v>2196</v>
      </c>
      <c r="C842" s="217" t="s">
        <v>866</v>
      </c>
      <c r="D842" s="294" t="s">
        <v>793</v>
      </c>
      <c r="E842" s="3" t="s">
        <v>2205</v>
      </c>
      <c r="F842" s="4" t="s">
        <v>2214</v>
      </c>
      <c r="G842" s="3" t="s">
        <v>2216</v>
      </c>
      <c r="H842" s="205">
        <v>10400</v>
      </c>
      <c r="I842" s="4" t="s">
        <v>1064</v>
      </c>
      <c r="J842" s="4" t="s">
        <v>918</v>
      </c>
      <c r="K842" s="207" t="s">
        <v>899</v>
      </c>
      <c r="L842" s="207" t="s">
        <v>899</v>
      </c>
      <c r="M842" s="4" t="s">
        <v>925</v>
      </c>
      <c r="N842" s="223" t="s">
        <v>899</v>
      </c>
      <c r="O842" s="198"/>
      <c r="P842" s="4" t="s">
        <v>1503</v>
      </c>
      <c r="Q842" s="4">
        <v>10400</v>
      </c>
      <c r="R842" s="209">
        <v>0</v>
      </c>
    </row>
    <row r="843" spans="2:18">
      <c r="B843" s="201" t="s">
        <v>2197</v>
      </c>
      <c r="C843" s="217" t="s">
        <v>866</v>
      </c>
      <c r="D843" s="294" t="s">
        <v>793</v>
      </c>
      <c r="E843" s="3" t="s">
        <v>2206</v>
      </c>
      <c r="F843" s="4" t="s">
        <v>2121</v>
      </c>
      <c r="G843" s="3" t="s">
        <v>877</v>
      </c>
      <c r="H843" s="205">
        <v>104000</v>
      </c>
      <c r="I843" s="4" t="s">
        <v>1064</v>
      </c>
      <c r="J843" s="4" t="s">
        <v>918</v>
      </c>
      <c r="K843" s="207" t="s">
        <v>899</v>
      </c>
      <c r="L843" s="207" t="s">
        <v>899</v>
      </c>
      <c r="M843" s="4" t="s">
        <v>925</v>
      </c>
      <c r="N843" s="223" t="s">
        <v>899</v>
      </c>
      <c r="O843" s="198" t="s">
        <v>2223</v>
      </c>
      <c r="P843" s="4" t="s">
        <v>1503</v>
      </c>
      <c r="Q843" s="4">
        <v>104000</v>
      </c>
      <c r="R843" s="209">
        <v>0</v>
      </c>
    </row>
    <row r="844" spans="2:18">
      <c r="B844" s="201" t="s">
        <v>2198</v>
      </c>
      <c r="C844" s="217" t="s">
        <v>866</v>
      </c>
      <c r="D844" s="294" t="s">
        <v>793</v>
      </c>
      <c r="E844" s="3" t="s">
        <v>2207</v>
      </c>
      <c r="F844" s="4" t="s">
        <v>724</v>
      </c>
      <c r="G844" s="3" t="s">
        <v>889</v>
      </c>
      <c r="H844" s="205">
        <v>75000</v>
      </c>
      <c r="I844" s="4" t="s">
        <v>1064</v>
      </c>
      <c r="J844" s="4" t="s">
        <v>918</v>
      </c>
      <c r="K844" s="207" t="s">
        <v>899</v>
      </c>
      <c r="L844" s="207" t="s">
        <v>899</v>
      </c>
      <c r="M844" s="4" t="s">
        <v>925</v>
      </c>
      <c r="N844" s="223" t="s">
        <v>899</v>
      </c>
      <c r="O844" s="198"/>
      <c r="P844" s="4" t="s">
        <v>1503</v>
      </c>
      <c r="Q844" s="4">
        <v>75000</v>
      </c>
      <c r="R844" s="209">
        <v>0</v>
      </c>
    </row>
    <row r="845" spans="2:18" ht="38.25">
      <c r="B845" s="201" t="s">
        <v>2199</v>
      </c>
      <c r="C845" s="217" t="s">
        <v>866</v>
      </c>
      <c r="D845" s="294" t="s">
        <v>793</v>
      </c>
      <c r="E845" s="3" t="s">
        <v>2208</v>
      </c>
      <c r="F845" s="4" t="s">
        <v>2215</v>
      </c>
      <c r="G845" s="3" t="s">
        <v>2217</v>
      </c>
      <c r="H845" s="205">
        <v>14500</v>
      </c>
      <c r="I845" s="4" t="s">
        <v>1064</v>
      </c>
      <c r="J845" s="4" t="s">
        <v>918</v>
      </c>
      <c r="K845" s="207" t="s">
        <v>899</v>
      </c>
      <c r="L845" s="207" t="s">
        <v>899</v>
      </c>
      <c r="M845" s="4" t="s">
        <v>925</v>
      </c>
      <c r="N845" s="223" t="s">
        <v>899</v>
      </c>
      <c r="O845" s="198" t="s">
        <v>2222</v>
      </c>
      <c r="P845" s="4" t="s">
        <v>1503</v>
      </c>
      <c r="Q845" s="4">
        <v>14500</v>
      </c>
      <c r="R845" s="209">
        <v>0</v>
      </c>
    </row>
    <row r="846" spans="2:18" ht="38.25">
      <c r="B846" s="201" t="s">
        <v>2200</v>
      </c>
      <c r="C846" s="217" t="s">
        <v>866</v>
      </c>
      <c r="D846" s="294" t="s">
        <v>793</v>
      </c>
      <c r="E846" s="3" t="s">
        <v>2209</v>
      </c>
      <c r="F846" s="4" t="s">
        <v>2215</v>
      </c>
      <c r="G846" s="3" t="s">
        <v>2218</v>
      </c>
      <c r="H846" s="205">
        <v>14500</v>
      </c>
      <c r="I846" s="4" t="s">
        <v>1064</v>
      </c>
      <c r="J846" s="4" t="s">
        <v>918</v>
      </c>
      <c r="K846" s="207" t="s">
        <v>899</v>
      </c>
      <c r="L846" s="207" t="s">
        <v>899</v>
      </c>
      <c r="M846" s="4" t="s">
        <v>925</v>
      </c>
      <c r="N846" s="223" t="s">
        <v>899</v>
      </c>
      <c r="O846" s="198" t="s">
        <v>2222</v>
      </c>
      <c r="P846" s="4" t="s">
        <v>1503</v>
      </c>
      <c r="Q846" s="4">
        <v>14500</v>
      </c>
      <c r="R846" s="209">
        <v>0</v>
      </c>
    </row>
    <row r="847" spans="2:18" ht="51">
      <c r="B847" s="201" t="s">
        <v>2201</v>
      </c>
      <c r="C847" s="217" t="s">
        <v>866</v>
      </c>
      <c r="D847" s="294" t="s">
        <v>793</v>
      </c>
      <c r="E847" s="3" t="s">
        <v>2210</v>
      </c>
      <c r="F847" s="4" t="s">
        <v>2215</v>
      </c>
      <c r="G847" s="3" t="s">
        <v>2219</v>
      </c>
      <c r="H847" s="205">
        <v>14500</v>
      </c>
      <c r="I847" s="4" t="s">
        <v>1064</v>
      </c>
      <c r="J847" s="4" t="s">
        <v>918</v>
      </c>
      <c r="K847" s="207" t="s">
        <v>899</v>
      </c>
      <c r="L847" s="207" t="s">
        <v>899</v>
      </c>
      <c r="M847" s="4" t="s">
        <v>925</v>
      </c>
      <c r="N847" s="223" t="s">
        <v>899</v>
      </c>
      <c r="O847" s="198" t="s">
        <v>2222</v>
      </c>
      <c r="P847" s="4" t="s">
        <v>1503</v>
      </c>
      <c r="Q847" s="4">
        <v>14500</v>
      </c>
      <c r="R847" s="209">
        <v>0</v>
      </c>
    </row>
    <row r="848" spans="2:18" ht="25.5">
      <c r="B848" s="201" t="s">
        <v>2202</v>
      </c>
      <c r="C848" s="217" t="s">
        <v>866</v>
      </c>
      <c r="D848" s="294" t="s">
        <v>793</v>
      </c>
      <c r="E848" s="3" t="s">
        <v>2211</v>
      </c>
      <c r="F848" s="4" t="s">
        <v>2215</v>
      </c>
      <c r="G848" s="3" t="s">
        <v>512</v>
      </c>
      <c r="H848" s="205">
        <v>7200</v>
      </c>
      <c r="I848" s="4" t="s">
        <v>1064</v>
      </c>
      <c r="J848" s="4" t="s">
        <v>918</v>
      </c>
      <c r="K848" s="207" t="s">
        <v>899</v>
      </c>
      <c r="L848" s="207" t="s">
        <v>899</v>
      </c>
      <c r="M848" s="4" t="s">
        <v>925</v>
      </c>
      <c r="N848" s="223" t="s">
        <v>899</v>
      </c>
      <c r="O848" s="198" t="s">
        <v>2222</v>
      </c>
      <c r="P848" s="4" t="s">
        <v>1503</v>
      </c>
      <c r="Q848" s="4">
        <v>7200</v>
      </c>
      <c r="R848" s="209">
        <v>0</v>
      </c>
    </row>
    <row r="849" spans="2:18" ht="25.5">
      <c r="B849" s="201" t="s">
        <v>2203</v>
      </c>
      <c r="C849" s="217" t="s">
        <v>866</v>
      </c>
      <c r="D849" s="294" t="s">
        <v>793</v>
      </c>
      <c r="E849" s="3" t="s">
        <v>2212</v>
      </c>
      <c r="F849" s="4" t="s">
        <v>2215</v>
      </c>
      <c r="G849" s="3" t="s">
        <v>2220</v>
      </c>
      <c r="H849" s="205">
        <v>11500</v>
      </c>
      <c r="I849" s="4" t="s">
        <v>1064</v>
      </c>
      <c r="J849" s="4" t="s">
        <v>918</v>
      </c>
      <c r="K849" s="207" t="s">
        <v>899</v>
      </c>
      <c r="L849" s="207" t="s">
        <v>899</v>
      </c>
      <c r="M849" s="4" t="s">
        <v>925</v>
      </c>
      <c r="N849" s="223" t="s">
        <v>899</v>
      </c>
      <c r="O849" s="198" t="s">
        <v>2222</v>
      </c>
      <c r="P849" s="4" t="s">
        <v>1503</v>
      </c>
      <c r="Q849" s="4">
        <v>11500</v>
      </c>
      <c r="R849" s="209">
        <v>0</v>
      </c>
    </row>
    <row r="850" spans="2:18" ht="38.25">
      <c r="B850" s="201" t="s">
        <v>2204</v>
      </c>
      <c r="C850" s="217" t="s">
        <v>866</v>
      </c>
      <c r="D850" s="294" t="s">
        <v>793</v>
      </c>
      <c r="E850" s="3" t="s">
        <v>2213</v>
      </c>
      <c r="F850" s="4" t="s">
        <v>2215</v>
      </c>
      <c r="G850" s="3" t="s">
        <v>2221</v>
      </c>
      <c r="H850" s="205">
        <v>6500</v>
      </c>
      <c r="I850" s="4" t="s">
        <v>1064</v>
      </c>
      <c r="J850" s="4" t="s">
        <v>918</v>
      </c>
      <c r="K850" s="207" t="s">
        <v>899</v>
      </c>
      <c r="L850" s="207" t="s">
        <v>899</v>
      </c>
      <c r="M850" s="4" t="s">
        <v>925</v>
      </c>
      <c r="N850" s="223" t="s">
        <v>899</v>
      </c>
      <c r="O850" s="198" t="s">
        <v>2222</v>
      </c>
      <c r="P850" s="4" t="s">
        <v>1503</v>
      </c>
      <c r="Q850" s="4">
        <v>6500</v>
      </c>
      <c r="R850" s="209">
        <v>0</v>
      </c>
    </row>
    <row r="852" spans="2:18" ht="15.75">
      <c r="B852" s="284"/>
      <c r="C852" s="285"/>
      <c r="D852" s="284"/>
      <c r="E852" s="326" t="s">
        <v>1182</v>
      </c>
      <c r="F852" s="327"/>
      <c r="G852" s="327"/>
      <c r="H852" s="328">
        <f>SUM(H807:H851)</f>
        <v>736463</v>
      </c>
      <c r="I852" s="285"/>
      <c r="J852" s="285"/>
      <c r="K852" s="285"/>
      <c r="L852" s="285"/>
      <c r="M852" s="285"/>
      <c r="N852" s="285"/>
      <c r="O852" s="225"/>
      <c r="P852" s="285"/>
      <c r="Q852" s="288">
        <f>SUM(Q807:Q851)</f>
        <v>736463</v>
      </c>
      <c r="R852" s="288">
        <f>SUM(R807:R851)</f>
        <v>0</v>
      </c>
    </row>
    <row r="854" spans="2:18">
      <c r="B854" s="255"/>
      <c r="C854" s="338"/>
      <c r="D854" s="338"/>
      <c r="E854" s="338"/>
      <c r="F854" s="339"/>
      <c r="G854" s="338"/>
      <c r="H854" s="340"/>
      <c r="I854" s="256"/>
    </row>
    <row r="855" spans="2:18">
      <c r="B855" s="257"/>
      <c r="C855" s="361"/>
      <c r="D855" s="361"/>
      <c r="E855" s="361"/>
      <c r="F855" s="361"/>
      <c r="G855" s="361"/>
      <c r="H855" s="361"/>
      <c r="I855" s="361"/>
      <c r="J855" s="361"/>
      <c r="K855" s="361"/>
      <c r="L855" s="361"/>
      <c r="M855" s="361"/>
      <c r="N855" s="361"/>
      <c r="O855" s="361"/>
      <c r="P855" s="361"/>
    </row>
    <row r="856" spans="2:18">
      <c r="B856" s="257"/>
      <c r="C856" s="361"/>
      <c r="D856" s="361"/>
      <c r="E856" s="361"/>
      <c r="F856" s="361"/>
      <c r="G856" s="361"/>
      <c r="H856" s="361"/>
      <c r="I856" s="361"/>
      <c r="J856" s="361"/>
      <c r="K856" s="361"/>
      <c r="L856" s="361"/>
      <c r="M856" s="361"/>
      <c r="N856" s="361"/>
      <c r="O856" s="361"/>
      <c r="P856" s="361"/>
    </row>
    <row r="857" spans="2:18">
      <c r="B857" s="341"/>
      <c r="C857" s="361"/>
      <c r="D857" s="361"/>
      <c r="E857" s="361"/>
      <c r="F857" s="361"/>
      <c r="G857" s="361"/>
      <c r="H857" s="361"/>
      <c r="I857" s="361"/>
      <c r="J857" s="361"/>
      <c r="K857" s="361"/>
      <c r="L857" s="361"/>
      <c r="M857" s="361"/>
      <c r="N857" s="361"/>
      <c r="O857" s="361"/>
      <c r="P857" s="361"/>
    </row>
    <row r="858" spans="2:18" ht="33.75" customHeight="1">
      <c r="C858" s="362"/>
      <c r="D858" s="362"/>
      <c r="E858" s="362"/>
      <c r="F858" s="362"/>
      <c r="G858" s="362"/>
      <c r="H858" s="362"/>
      <c r="I858" s="362"/>
      <c r="J858" s="362"/>
      <c r="K858" s="362"/>
      <c r="L858" s="362"/>
      <c r="M858" s="362"/>
      <c r="N858" s="362"/>
      <c r="O858" s="362"/>
      <c r="P858" s="362"/>
      <c r="Q858" s="362"/>
      <c r="R858" s="362"/>
    </row>
    <row r="860" spans="2:18" s="347" customFormat="1">
      <c r="B860" s="101" t="s">
        <v>1830</v>
      </c>
      <c r="C860" s="97"/>
      <c r="D860" s="102"/>
      <c r="E860" s="91"/>
      <c r="F860" s="260"/>
      <c r="G860" s="342"/>
      <c r="H860" s="343"/>
      <c r="I860" s="344"/>
      <c r="J860" s="345"/>
      <c r="K860" s="344"/>
      <c r="L860" s="346"/>
      <c r="M860" s="256"/>
      <c r="N860" s="342"/>
      <c r="O860" s="342"/>
      <c r="Q860" s="348"/>
      <c r="R860" s="348"/>
    </row>
    <row r="861" spans="2:18" s="347" customFormat="1" ht="24" customHeight="1">
      <c r="B861" s="360" t="s">
        <v>1831</v>
      </c>
      <c r="C861" s="360"/>
      <c r="D861" s="360"/>
      <c r="E861" s="360"/>
      <c r="F861" s="260"/>
      <c r="G861" s="342"/>
      <c r="H861" s="343"/>
      <c r="I861" s="344"/>
      <c r="J861" s="345"/>
      <c r="K861" s="344"/>
      <c r="L861" s="346"/>
      <c r="M861" s="256"/>
      <c r="N861" s="342"/>
      <c r="O861" s="342"/>
      <c r="Q861" s="348"/>
      <c r="R861" s="348"/>
    </row>
    <row r="862" spans="2:18" s="347" customFormat="1">
      <c r="B862" s="97"/>
      <c r="C862" s="97"/>
      <c r="D862" s="102"/>
      <c r="E862" s="91"/>
      <c r="F862" s="260"/>
      <c r="G862" s="342"/>
      <c r="H862" s="343"/>
      <c r="I862" s="344"/>
      <c r="J862" s="345"/>
      <c r="K862" s="344"/>
      <c r="L862" s="346"/>
      <c r="M862" s="256"/>
      <c r="N862" s="342"/>
      <c r="O862" s="342"/>
      <c r="Q862" s="348"/>
      <c r="R862" s="348"/>
    </row>
    <row r="863" spans="2:18" s="347" customFormat="1" ht="18.75" customHeight="1">
      <c r="B863" s="360" t="s">
        <v>1893</v>
      </c>
      <c r="C863" s="360"/>
      <c r="D863" s="360"/>
      <c r="E863" s="360"/>
      <c r="F863" s="260"/>
      <c r="G863" s="342"/>
      <c r="H863" s="343"/>
      <c r="I863" s="344"/>
      <c r="J863" s="345"/>
      <c r="K863" s="344"/>
      <c r="L863" s="346"/>
      <c r="M863" s="256"/>
      <c r="N863" s="342"/>
      <c r="O863" s="342"/>
      <c r="Q863" s="348"/>
      <c r="R863" s="348"/>
    </row>
    <row r="864" spans="2:18" s="347" customFormat="1" ht="18.75" customHeight="1">
      <c r="B864" s="360" t="s">
        <v>1894</v>
      </c>
      <c r="C864" s="360"/>
      <c r="D864" s="360"/>
      <c r="E864" s="360"/>
      <c r="F864" s="260"/>
      <c r="G864" s="342"/>
      <c r="H864" s="343"/>
      <c r="I864" s="344"/>
      <c r="J864" s="345"/>
      <c r="K864" s="344"/>
      <c r="L864" s="346"/>
      <c r="M864" s="256"/>
      <c r="N864" s="342"/>
      <c r="O864" s="342"/>
      <c r="Q864" s="348"/>
      <c r="R864" s="348"/>
    </row>
    <row r="865" spans="2:18" s="347" customFormat="1" ht="18.75" customHeight="1">
      <c r="B865" s="202"/>
      <c r="C865" s="202"/>
      <c r="D865" s="202"/>
      <c r="E865" s="202"/>
      <c r="F865" s="260"/>
      <c r="G865" s="342"/>
      <c r="H865" s="343"/>
      <c r="I865" s="344"/>
      <c r="J865" s="345"/>
      <c r="K865" s="344"/>
      <c r="L865" s="346"/>
      <c r="M865" s="256"/>
      <c r="N865" s="342"/>
      <c r="O865" s="342"/>
      <c r="Q865" s="348"/>
      <c r="R865" s="348"/>
    </row>
    <row r="866" spans="2:18" s="347" customFormat="1">
      <c r="B866" s="97" t="s">
        <v>1895</v>
      </c>
      <c r="C866" s="97"/>
      <c r="D866" s="102"/>
      <c r="E866" s="91"/>
      <c r="F866" s="260"/>
      <c r="G866" s="342"/>
      <c r="H866" s="343"/>
      <c r="I866" s="344"/>
      <c r="J866" s="345"/>
      <c r="K866" s="344"/>
      <c r="L866" s="346"/>
      <c r="M866" s="256"/>
      <c r="N866" s="342"/>
      <c r="O866" s="342"/>
      <c r="Q866" s="348"/>
      <c r="R866" s="348"/>
    </row>
    <row r="867" spans="2:18" s="347" customFormat="1">
      <c r="B867" s="346" t="s">
        <v>1833</v>
      </c>
      <c r="C867" s="342"/>
      <c r="D867" s="349"/>
      <c r="E867" s="260"/>
      <c r="F867" s="260"/>
      <c r="G867" s="342"/>
      <c r="H867" s="343"/>
      <c r="I867" s="344"/>
      <c r="J867" s="345"/>
      <c r="K867" s="344"/>
      <c r="L867" s="346"/>
      <c r="M867" s="256"/>
      <c r="N867" s="342"/>
      <c r="O867" s="342"/>
      <c r="Q867" s="348"/>
      <c r="R867" s="348"/>
    </row>
    <row r="870" spans="2:18" ht="15" customHeight="1">
      <c r="C870" s="265"/>
    </row>
    <row r="875" spans="2:18">
      <c r="C875" s="265"/>
      <c r="E875" s="258" t="s">
        <v>1739</v>
      </c>
      <c r="F875" s="338"/>
    </row>
    <row r="876" spans="2:18" ht="15" customHeight="1">
      <c r="C876" s="265"/>
      <c r="E876" s="259" t="s">
        <v>1179</v>
      </c>
      <c r="F876" s="350">
        <f>F878+F879+F880</f>
        <v>87369855.109999985</v>
      </c>
    </row>
    <row r="877" spans="2:18">
      <c r="C877" s="265"/>
      <c r="E877" s="260" t="s">
        <v>1740</v>
      </c>
      <c r="F877" s="351"/>
    </row>
    <row r="878" spans="2:18">
      <c r="C878" s="265"/>
      <c r="E878" s="259" t="s">
        <v>1741</v>
      </c>
      <c r="F878" s="352">
        <f>H261</f>
        <v>26581678.609999988</v>
      </c>
    </row>
    <row r="879" spans="2:18">
      <c r="C879" s="265"/>
      <c r="E879" s="259" t="s">
        <v>1742</v>
      </c>
      <c r="F879" s="352">
        <f>H396</f>
        <v>39983588.219999991</v>
      </c>
    </row>
    <row r="880" spans="2:18">
      <c r="C880" s="265"/>
      <c r="E880" s="259" t="s">
        <v>1743</v>
      </c>
      <c r="F880" s="352">
        <f>H417</f>
        <v>20804588.280000001</v>
      </c>
    </row>
    <row r="881" spans="3:6">
      <c r="C881" s="265"/>
      <c r="E881" s="260"/>
      <c r="F881" s="351"/>
    </row>
    <row r="882" spans="3:6" ht="15" customHeight="1">
      <c r="C882" s="265"/>
      <c r="E882" s="259" t="s">
        <v>1466</v>
      </c>
      <c r="F882" s="350">
        <f>F884+F885+F886</f>
        <v>432578703.5</v>
      </c>
    </row>
    <row r="883" spans="3:6">
      <c r="C883" s="265"/>
      <c r="E883" s="260" t="s">
        <v>1740</v>
      </c>
      <c r="F883" s="351"/>
    </row>
    <row r="884" spans="3:6">
      <c r="C884" s="265"/>
      <c r="E884" s="259" t="s">
        <v>1741</v>
      </c>
      <c r="F884" s="352">
        <f>H469</f>
        <v>40973372.579999998</v>
      </c>
    </row>
    <row r="885" spans="3:6">
      <c r="C885" s="265"/>
      <c r="E885" s="259" t="s">
        <v>1742</v>
      </c>
      <c r="F885" s="352">
        <f>H484</f>
        <v>26870516.920000002</v>
      </c>
    </row>
    <row r="886" spans="3:6">
      <c r="C886" s="265"/>
      <c r="E886" s="259" t="s">
        <v>1743</v>
      </c>
      <c r="F886" s="352">
        <f>H498</f>
        <v>364734814</v>
      </c>
    </row>
    <row r="887" spans="3:6">
      <c r="C887" s="265"/>
      <c r="E887" s="260"/>
      <c r="F887" s="351"/>
    </row>
    <row r="888" spans="3:6">
      <c r="C888" s="265"/>
      <c r="E888" s="260"/>
      <c r="F888" s="351"/>
    </row>
    <row r="889" spans="3:6" ht="15" customHeight="1">
      <c r="C889" s="265"/>
      <c r="E889" s="258" t="s">
        <v>1744</v>
      </c>
      <c r="F889" s="351"/>
    </row>
    <row r="890" spans="3:6" ht="15" customHeight="1">
      <c r="C890" s="265"/>
      <c r="E890" s="261" t="s">
        <v>1179</v>
      </c>
      <c r="F890" s="350">
        <f>F892+F893+F894</f>
        <v>8020549.8799999999</v>
      </c>
    </row>
    <row r="891" spans="3:6">
      <c r="C891" s="265"/>
      <c r="E891" s="262" t="s">
        <v>1740</v>
      </c>
      <c r="F891" s="351"/>
    </row>
    <row r="892" spans="3:6">
      <c r="C892" s="265"/>
      <c r="E892" s="261" t="s">
        <v>1741</v>
      </c>
      <c r="F892" s="352">
        <f>H718</f>
        <v>4689123.57</v>
      </c>
    </row>
    <row r="893" spans="3:6">
      <c r="C893" s="265"/>
      <c r="E893" s="261" t="s">
        <v>1742</v>
      </c>
      <c r="F893" s="352">
        <f>H782</f>
        <v>2012685.8800000001</v>
      </c>
    </row>
    <row r="894" spans="3:6">
      <c r="C894" s="265"/>
      <c r="E894" s="261" t="s">
        <v>1743</v>
      </c>
      <c r="F894" s="352">
        <f>H800</f>
        <v>1318740.43</v>
      </c>
    </row>
    <row r="895" spans="3:6">
      <c r="C895" s="265"/>
      <c r="E895" s="262"/>
      <c r="F895" s="351"/>
    </row>
    <row r="896" spans="3:6" ht="15" customHeight="1">
      <c r="C896" s="265"/>
      <c r="E896" s="261" t="s">
        <v>1466</v>
      </c>
      <c r="F896" s="350">
        <f>F898+F899+F900</f>
        <v>736463</v>
      </c>
    </row>
    <row r="897" spans="3:16">
      <c r="C897" s="265"/>
      <c r="E897" s="262" t="s">
        <v>1740</v>
      </c>
      <c r="F897" s="351"/>
    </row>
    <row r="898" spans="3:16">
      <c r="C898" s="265"/>
      <c r="E898" s="261" t="s">
        <v>1741</v>
      </c>
      <c r="F898" s="352">
        <f>H852</f>
        <v>736463</v>
      </c>
    </row>
    <row r="899" spans="3:16">
      <c r="C899" s="265"/>
      <c r="E899" s="261" t="s">
        <v>1742</v>
      </c>
      <c r="F899" s="352">
        <v>0</v>
      </c>
    </row>
    <row r="900" spans="3:16">
      <c r="C900" s="265"/>
      <c r="E900" s="261" t="s">
        <v>1743</v>
      </c>
      <c r="F900" s="352">
        <v>0</v>
      </c>
    </row>
    <row r="901" spans="3:16">
      <c r="C901" s="265"/>
      <c r="E901" s="260"/>
      <c r="F901" s="351"/>
    </row>
    <row r="902" spans="3:16" ht="15" customHeight="1">
      <c r="C902" s="265"/>
      <c r="E902" s="263" t="s">
        <v>1745</v>
      </c>
      <c r="F902" s="353">
        <f>F876+F882</f>
        <v>519948558.61000001</v>
      </c>
    </row>
    <row r="903" spans="3:16" ht="15" customHeight="1">
      <c r="C903" s="265"/>
      <c r="E903" s="263" t="s">
        <v>1746</v>
      </c>
      <c r="F903" s="353">
        <f>F890+F896</f>
        <v>8757012.879999999</v>
      </c>
    </row>
    <row r="904" spans="3:16">
      <c r="C904" s="265"/>
      <c r="E904" s="263" t="s">
        <v>1747</v>
      </c>
      <c r="F904" s="353">
        <f>F902+F903</f>
        <v>528705571.49000001</v>
      </c>
      <c r="P904" s="306"/>
    </row>
    <row r="905" spans="3:16">
      <c r="C905" s="265"/>
      <c r="E905" s="260" t="s">
        <v>1748</v>
      </c>
      <c r="F905" s="351"/>
    </row>
    <row r="906" spans="3:16">
      <c r="C906" s="265"/>
      <c r="E906" s="260"/>
      <c r="F906" s="351"/>
    </row>
    <row r="907" spans="3:16" ht="15" customHeight="1">
      <c r="C907" s="265"/>
      <c r="E907" s="259" t="s">
        <v>1749</v>
      </c>
      <c r="F907" s="352">
        <f>F876+F890</f>
        <v>95390404.98999998</v>
      </c>
    </row>
    <row r="908" spans="3:16" ht="15" customHeight="1">
      <c r="C908" s="265"/>
      <c r="E908" s="259" t="s">
        <v>1750</v>
      </c>
      <c r="F908" s="352">
        <f>F882+F896</f>
        <v>433315166.5</v>
      </c>
    </row>
  </sheetData>
  <mergeCells count="7">
    <mergeCell ref="B864:E864"/>
    <mergeCell ref="C855:P855"/>
    <mergeCell ref="C856:P856"/>
    <mergeCell ref="C857:P857"/>
    <mergeCell ref="C858:R858"/>
    <mergeCell ref="B861:E861"/>
    <mergeCell ref="B863:E863"/>
  </mergeCells>
  <pageMargins left="0.70866141732283472" right="0.70866141732283472" top="0.6692913385826772" bottom="0.6692913385826772" header="0.31496062992125984" footer="0.31496062992125984"/>
  <pageSetup paperSize="9" scale="57" orientation="landscape" horizontalDpi="4294967295" verticalDpi="4294967295" r:id="rId1"/>
  <legacyDrawing r:id="rId2"/>
</worksheet>
</file>

<file path=xl/worksheets/sheet2.xml><?xml version="1.0" encoding="utf-8"?>
<worksheet xmlns="http://schemas.openxmlformats.org/spreadsheetml/2006/main" xmlns:r="http://schemas.openxmlformats.org/officeDocument/2006/relationships">
  <dimension ref="B2:O59"/>
  <sheetViews>
    <sheetView workbookViewId="0">
      <pane ySplit="3" topLeftCell="A43" activePane="bottomLeft" state="frozen"/>
      <selection pane="bottomLeft" activeCell="A2" sqref="A2:XFD2"/>
    </sheetView>
  </sheetViews>
  <sheetFormatPr defaultRowHeight="15"/>
  <cols>
    <col min="1" max="2" width="9.140625" style="22"/>
    <col min="3" max="3" width="12.42578125" style="22" bestFit="1" customWidth="1"/>
    <col min="4" max="4" width="39.140625" style="22" customWidth="1"/>
    <col min="5" max="5" width="11.140625" style="22" customWidth="1"/>
    <col min="6" max="6" width="12.7109375" style="22" bestFit="1" customWidth="1"/>
    <col min="7" max="7" width="11" style="22" customWidth="1"/>
    <col min="8" max="8" width="9.140625" style="22" customWidth="1"/>
    <col min="9" max="9" width="10.140625" style="22" customWidth="1"/>
    <col min="10" max="10" width="14.140625" style="22" customWidth="1"/>
    <col min="11" max="11" width="9.140625" style="22" customWidth="1"/>
    <col min="12" max="12" width="12.5703125" style="22" customWidth="1"/>
    <col min="13" max="13" width="15.85546875" style="22" customWidth="1"/>
    <col min="14" max="14" width="11.7109375" style="22" customWidth="1"/>
    <col min="15" max="15" width="12.7109375" style="22" customWidth="1"/>
    <col min="16" max="16384" width="9.140625" style="22"/>
  </cols>
  <sheetData>
    <row r="2" spans="2:15">
      <c r="B2" s="157" t="s">
        <v>2308</v>
      </c>
    </row>
    <row r="3" spans="2:15" ht="67.5">
      <c r="B3" s="23" t="s">
        <v>1758</v>
      </c>
      <c r="C3" s="23"/>
      <c r="D3" s="23" t="s">
        <v>1759</v>
      </c>
      <c r="E3" s="5" t="s">
        <v>846</v>
      </c>
      <c r="F3" s="24" t="s">
        <v>1760</v>
      </c>
      <c r="G3" s="25" t="s">
        <v>849</v>
      </c>
      <c r="H3" s="23" t="s">
        <v>850</v>
      </c>
      <c r="I3" s="26" t="s">
        <v>851</v>
      </c>
      <c r="J3" s="23" t="s">
        <v>852</v>
      </c>
      <c r="K3" s="27" t="s">
        <v>1761</v>
      </c>
      <c r="L3" s="23" t="s">
        <v>1762</v>
      </c>
      <c r="M3" s="28" t="s">
        <v>1763</v>
      </c>
      <c r="N3" s="21" t="s">
        <v>1882</v>
      </c>
      <c r="O3" s="21" t="s">
        <v>1883</v>
      </c>
    </row>
    <row r="4" spans="2:15">
      <c r="B4" s="29" t="s">
        <v>916</v>
      </c>
      <c r="C4" s="30"/>
      <c r="D4" s="31" t="s">
        <v>1764</v>
      </c>
      <c r="E4" s="32"/>
      <c r="F4" s="33"/>
      <c r="G4" s="34"/>
      <c r="H4" s="35"/>
      <c r="I4" s="36"/>
      <c r="J4" s="37"/>
      <c r="K4" s="38"/>
      <c r="L4" s="37"/>
      <c r="M4" s="39"/>
    </row>
    <row r="5" spans="2:15" ht="51">
      <c r="B5" s="40">
        <v>1</v>
      </c>
      <c r="C5" s="41" t="s">
        <v>1764</v>
      </c>
      <c r="D5" s="42" t="s">
        <v>1765</v>
      </c>
      <c r="E5" s="7" t="s">
        <v>1766</v>
      </c>
      <c r="F5" s="47">
        <v>1000000000</v>
      </c>
      <c r="G5" s="4" t="s">
        <v>878</v>
      </c>
      <c r="H5" s="43" t="s">
        <v>1767</v>
      </c>
      <c r="I5" s="44"/>
      <c r="J5" s="8">
        <v>44099</v>
      </c>
      <c r="K5" s="3" t="s">
        <v>1874</v>
      </c>
      <c r="L5" s="45" t="s">
        <v>1768</v>
      </c>
      <c r="M5" s="46" t="s">
        <v>1769</v>
      </c>
      <c r="N5" s="155">
        <v>350000000</v>
      </c>
      <c r="O5" s="155">
        <f>1000000000-N5</f>
        <v>650000000</v>
      </c>
    </row>
    <row r="6" spans="2:15" ht="36">
      <c r="B6" s="40">
        <v>2</v>
      </c>
      <c r="C6" s="41" t="s">
        <v>1764</v>
      </c>
      <c r="D6" s="42" t="s">
        <v>1770</v>
      </c>
      <c r="E6" s="7" t="s">
        <v>1771</v>
      </c>
      <c r="F6" s="47">
        <v>5000000</v>
      </c>
      <c r="G6" s="4" t="s">
        <v>878</v>
      </c>
      <c r="H6" s="43" t="s">
        <v>1767</v>
      </c>
      <c r="I6" s="44"/>
      <c r="J6" s="8">
        <v>44136</v>
      </c>
      <c r="K6" s="3" t="s">
        <v>2292</v>
      </c>
      <c r="L6" s="45" t="s">
        <v>1768</v>
      </c>
      <c r="M6" s="46" t="s">
        <v>1769</v>
      </c>
      <c r="N6" s="155">
        <v>0</v>
      </c>
      <c r="O6" s="155">
        <v>5000000</v>
      </c>
    </row>
    <row r="7" spans="2:15" ht="76.5">
      <c r="B7" s="40">
        <v>3</v>
      </c>
      <c r="C7" s="41" t="s">
        <v>1764</v>
      </c>
      <c r="D7" s="42" t="s">
        <v>1772</v>
      </c>
      <c r="E7" s="7" t="s">
        <v>1773</v>
      </c>
      <c r="F7" s="47">
        <v>64000000</v>
      </c>
      <c r="G7" s="4" t="s">
        <v>878</v>
      </c>
      <c r="H7" s="43" t="s">
        <v>1767</v>
      </c>
      <c r="I7" s="44"/>
      <c r="J7" s="8" t="s">
        <v>1774</v>
      </c>
      <c r="K7" s="3" t="s">
        <v>1875</v>
      </c>
      <c r="L7" s="45" t="s">
        <v>1768</v>
      </c>
      <c r="M7" s="46" t="s">
        <v>1769</v>
      </c>
      <c r="N7" s="155">
        <v>46000000</v>
      </c>
      <c r="O7" s="155">
        <f>64000000-N7</f>
        <v>18000000</v>
      </c>
    </row>
    <row r="8" spans="2:15" ht="51">
      <c r="B8" s="40">
        <v>4</v>
      </c>
      <c r="C8" s="41" t="s">
        <v>1764</v>
      </c>
      <c r="D8" s="42" t="s">
        <v>1775</v>
      </c>
      <c r="E8" s="7" t="s">
        <v>1776</v>
      </c>
      <c r="F8" s="47">
        <v>146000000</v>
      </c>
      <c r="G8" s="4" t="s">
        <v>878</v>
      </c>
      <c r="H8" s="43" t="s">
        <v>1767</v>
      </c>
      <c r="I8" s="44"/>
      <c r="J8" s="8">
        <v>44193</v>
      </c>
      <c r="K8" s="3" t="s">
        <v>2291</v>
      </c>
      <c r="L8" s="45" t="s">
        <v>1768</v>
      </c>
      <c r="M8" s="46" t="s">
        <v>1769</v>
      </c>
      <c r="N8" s="155">
        <v>38000000</v>
      </c>
      <c r="O8" s="155">
        <f>146000000-N8</f>
        <v>108000000</v>
      </c>
    </row>
    <row r="9" spans="2:15" ht="51">
      <c r="B9" s="40">
        <v>5</v>
      </c>
      <c r="C9" s="41" t="s">
        <v>1764</v>
      </c>
      <c r="D9" s="42" t="s">
        <v>1777</v>
      </c>
      <c r="E9" s="7" t="s">
        <v>1778</v>
      </c>
      <c r="F9" s="47">
        <v>190000</v>
      </c>
      <c r="G9" s="4" t="s">
        <v>878</v>
      </c>
      <c r="H9" s="43" t="s">
        <v>1767</v>
      </c>
      <c r="I9" s="44"/>
      <c r="J9" s="8">
        <v>44193</v>
      </c>
      <c r="K9" s="3" t="s">
        <v>1779</v>
      </c>
      <c r="L9" s="45" t="s">
        <v>1768</v>
      </c>
      <c r="M9" s="46" t="s">
        <v>1769</v>
      </c>
      <c r="N9" s="155">
        <v>90000</v>
      </c>
      <c r="O9" s="155">
        <f>F9-N9</f>
        <v>100000</v>
      </c>
    </row>
    <row r="10" spans="2:15" ht="20.25">
      <c r="B10" s="48"/>
      <c r="C10" s="48"/>
      <c r="D10" s="49" t="s">
        <v>1780</v>
      </c>
      <c r="E10" s="50"/>
      <c r="F10" s="51">
        <f>SUM(F5:F9)</f>
        <v>1215190000</v>
      </c>
      <c r="G10" s="52"/>
      <c r="H10" s="53"/>
      <c r="I10" s="54"/>
      <c r="J10" s="53"/>
      <c r="K10" s="55"/>
      <c r="L10" s="48"/>
      <c r="M10" s="56"/>
      <c r="N10" s="51">
        <f>SUM(N5:N9)</f>
        <v>434090000</v>
      </c>
      <c r="O10" s="156">
        <f>SUM(O5:O9)</f>
        <v>781100000</v>
      </c>
    </row>
    <row r="11" spans="2:15">
      <c r="B11" s="48"/>
      <c r="C11" s="48"/>
      <c r="D11" s="48"/>
      <c r="E11" s="50"/>
      <c r="F11" s="57"/>
      <c r="G11" s="58"/>
      <c r="H11" s="48"/>
      <c r="I11" s="59"/>
      <c r="J11" s="48"/>
      <c r="K11" s="60"/>
      <c r="L11" s="48"/>
      <c r="M11" s="56"/>
      <c r="N11" s="154"/>
    </row>
    <row r="12" spans="2:15">
      <c r="B12" s="48"/>
      <c r="C12" s="48"/>
      <c r="D12" s="48"/>
      <c r="E12" s="50"/>
      <c r="F12" s="57"/>
      <c r="G12" s="58"/>
      <c r="H12" s="48"/>
      <c r="I12" s="59"/>
      <c r="J12" s="48"/>
      <c r="K12" s="60"/>
      <c r="L12" s="48"/>
      <c r="M12" s="56"/>
    </row>
    <row r="13" spans="2:15">
      <c r="B13" s="61" t="s">
        <v>1781</v>
      </c>
      <c r="C13" s="62"/>
      <c r="D13" s="63" t="s">
        <v>1782</v>
      </c>
      <c r="E13" s="50"/>
      <c r="F13" s="57"/>
      <c r="G13" s="58"/>
      <c r="H13" s="48"/>
      <c r="I13" s="59"/>
      <c r="J13" s="48"/>
      <c r="K13" s="60"/>
      <c r="L13" s="48"/>
      <c r="M13" s="56"/>
    </row>
    <row r="14" spans="2:15" ht="36">
      <c r="B14" s="4">
        <v>1</v>
      </c>
      <c r="C14" s="3" t="s">
        <v>1783</v>
      </c>
      <c r="D14" s="19" t="s">
        <v>1784</v>
      </c>
      <c r="E14" s="7" t="s">
        <v>1785</v>
      </c>
      <c r="F14" s="66">
        <v>579215</v>
      </c>
      <c r="G14" s="4" t="s">
        <v>878</v>
      </c>
      <c r="H14" s="43" t="s">
        <v>1767</v>
      </c>
      <c r="I14" s="8"/>
      <c r="J14" s="4" t="s">
        <v>1786</v>
      </c>
      <c r="K14" s="3" t="s">
        <v>1787</v>
      </c>
      <c r="L14" s="9" t="s">
        <v>1788</v>
      </c>
      <c r="M14" s="65" t="s">
        <v>1769</v>
      </c>
      <c r="N14" s="64">
        <f>579215-O14</f>
        <v>516215</v>
      </c>
      <c r="O14" s="153">
        <v>63000</v>
      </c>
    </row>
    <row r="15" spans="2:15" ht="36">
      <c r="B15" s="4">
        <v>2</v>
      </c>
      <c r="C15" s="3" t="s">
        <v>1783</v>
      </c>
      <c r="D15" s="19" t="s">
        <v>1789</v>
      </c>
      <c r="E15" s="7" t="s">
        <v>1790</v>
      </c>
      <c r="F15" s="66">
        <v>221289</v>
      </c>
      <c r="G15" s="4" t="s">
        <v>878</v>
      </c>
      <c r="H15" s="43" t="s">
        <v>1767</v>
      </c>
      <c r="I15" s="8"/>
      <c r="J15" s="4" t="s">
        <v>1786</v>
      </c>
      <c r="K15" s="3" t="s">
        <v>1787</v>
      </c>
      <c r="L15" s="9" t="s">
        <v>1788</v>
      </c>
      <c r="M15" s="65" t="s">
        <v>1769</v>
      </c>
      <c r="N15" s="66">
        <f>221289-O15</f>
        <v>198289</v>
      </c>
      <c r="O15" s="153">
        <v>23000</v>
      </c>
    </row>
    <row r="16" spans="2:15">
      <c r="B16" s="48"/>
      <c r="C16" s="48"/>
      <c r="D16" s="67" t="s">
        <v>1791</v>
      </c>
      <c r="E16" s="68"/>
      <c r="F16" s="51">
        <f>SUM(F14:F15)</f>
        <v>800504</v>
      </c>
      <c r="G16" s="58"/>
      <c r="H16" s="48"/>
      <c r="I16" s="59"/>
      <c r="J16" s="48"/>
      <c r="K16" s="60"/>
      <c r="L16" s="48"/>
      <c r="M16" s="56"/>
      <c r="N16" s="156">
        <f>SUM(N14:N15)</f>
        <v>714504</v>
      </c>
      <c r="O16" s="157">
        <f>SUM(O14:O15)</f>
        <v>86000</v>
      </c>
    </row>
    <row r="17" spans="2:15">
      <c r="B17" s="48"/>
      <c r="C17" s="48"/>
      <c r="D17" s="67"/>
      <c r="E17" s="68"/>
      <c r="F17" s="51"/>
      <c r="G17" s="58"/>
      <c r="H17" s="48"/>
      <c r="I17" s="59"/>
      <c r="J17" s="48"/>
      <c r="K17" s="60"/>
      <c r="L17" s="48"/>
      <c r="M17" s="56"/>
    </row>
    <row r="18" spans="2:15">
      <c r="B18" s="48"/>
      <c r="C18" s="48"/>
      <c r="D18" s="48"/>
      <c r="E18" s="68"/>
      <c r="F18" s="57"/>
      <c r="G18" s="58"/>
      <c r="H18" s="48"/>
      <c r="I18" s="59"/>
      <c r="J18" s="48"/>
      <c r="K18" s="60"/>
      <c r="L18" s="48"/>
      <c r="M18" s="56"/>
      <c r="N18" s="154"/>
    </row>
    <row r="19" spans="2:15">
      <c r="B19" s="48"/>
      <c r="C19" s="48"/>
      <c r="D19" s="48"/>
      <c r="E19" s="68"/>
      <c r="F19" s="57"/>
      <c r="G19" s="58"/>
      <c r="H19" s="48"/>
      <c r="I19" s="59"/>
      <c r="J19" s="48"/>
      <c r="K19" s="60"/>
      <c r="L19" s="48"/>
      <c r="M19" s="56"/>
    </row>
    <row r="20" spans="2:15">
      <c r="B20" s="61" t="s">
        <v>1792</v>
      </c>
      <c r="C20" s="62"/>
      <c r="D20" s="63" t="s">
        <v>1793</v>
      </c>
      <c r="E20" s="68"/>
      <c r="F20" s="57"/>
      <c r="G20" s="58"/>
      <c r="H20" s="48"/>
      <c r="I20" s="59"/>
      <c r="J20" s="48"/>
      <c r="K20" s="60"/>
      <c r="L20" s="48"/>
      <c r="M20" s="56"/>
    </row>
    <row r="21" spans="2:15" ht="51">
      <c r="B21" s="45">
        <v>1</v>
      </c>
      <c r="C21" s="69" t="s">
        <v>1794</v>
      </c>
      <c r="D21" s="1" t="s">
        <v>1795</v>
      </c>
      <c r="E21" s="1" t="s">
        <v>1796</v>
      </c>
      <c r="F21" s="10">
        <v>13000</v>
      </c>
      <c r="G21" s="4" t="s">
        <v>878</v>
      </c>
      <c r="H21" s="4" t="s">
        <v>1797</v>
      </c>
      <c r="I21" s="70"/>
      <c r="J21" s="4" t="s">
        <v>1798</v>
      </c>
      <c r="K21" s="4" t="s">
        <v>1798</v>
      </c>
      <c r="L21" s="45" t="s">
        <v>1736</v>
      </c>
      <c r="M21" s="46" t="s">
        <v>1799</v>
      </c>
      <c r="N21" s="153">
        <v>9100</v>
      </c>
      <c r="O21" s="153">
        <v>3900</v>
      </c>
    </row>
    <row r="22" spans="2:15">
      <c r="B22" s="45">
        <v>1</v>
      </c>
      <c r="C22" s="69"/>
      <c r="D22" s="1"/>
      <c r="E22" s="1"/>
      <c r="F22" s="10"/>
      <c r="G22" s="4"/>
      <c r="H22" s="4"/>
      <c r="I22" s="70"/>
      <c r="J22" s="4"/>
      <c r="K22" s="4"/>
      <c r="L22" s="45"/>
      <c r="M22" s="46"/>
      <c r="N22" s="153"/>
      <c r="O22" s="153"/>
    </row>
    <row r="23" spans="2:15" ht="51">
      <c r="B23" s="41">
        <v>2</v>
      </c>
      <c r="C23" s="71" t="s">
        <v>1794</v>
      </c>
      <c r="D23" s="1" t="s">
        <v>1800</v>
      </c>
      <c r="E23" s="1" t="s">
        <v>1801</v>
      </c>
      <c r="F23" s="10">
        <v>45000000</v>
      </c>
      <c r="G23" s="4" t="s">
        <v>878</v>
      </c>
      <c r="H23" s="4" t="s">
        <v>1797</v>
      </c>
      <c r="I23" s="72"/>
      <c r="J23" s="4" t="s">
        <v>1802</v>
      </c>
      <c r="K23" s="3" t="s">
        <v>1803</v>
      </c>
      <c r="L23" s="45" t="s">
        <v>1736</v>
      </c>
      <c r="M23" s="46" t="s">
        <v>1799</v>
      </c>
      <c r="N23" s="10">
        <v>45000000</v>
      </c>
      <c r="O23" s="153">
        <v>0</v>
      </c>
    </row>
    <row r="24" spans="2:15">
      <c r="B24" s="41">
        <v>2</v>
      </c>
      <c r="C24" s="71"/>
      <c r="D24" s="1"/>
      <c r="E24" s="1"/>
      <c r="F24" s="10"/>
      <c r="G24" s="4"/>
      <c r="H24" s="4"/>
      <c r="I24" s="72"/>
      <c r="J24" s="4"/>
      <c r="K24" s="3"/>
      <c r="L24" s="45"/>
      <c r="M24" s="46"/>
      <c r="N24" s="10"/>
      <c r="O24" s="153"/>
    </row>
    <row r="25" spans="2:15">
      <c r="B25" s="61"/>
      <c r="C25" s="63"/>
      <c r="D25" s="73" t="s">
        <v>1804</v>
      </c>
      <c r="E25" s="74"/>
      <c r="F25" s="51">
        <v>45013000</v>
      </c>
      <c r="G25" s="58"/>
      <c r="H25" s="48"/>
      <c r="I25" s="59"/>
      <c r="J25" s="48"/>
      <c r="K25" s="60"/>
      <c r="L25" s="48"/>
      <c r="M25" s="56"/>
      <c r="N25" s="156">
        <f>SUM(N21:N23)</f>
        <v>45009100</v>
      </c>
      <c r="O25" s="156">
        <f>SUM(O21:O23)</f>
        <v>3900</v>
      </c>
    </row>
    <row r="26" spans="2:15">
      <c r="B26" s="61"/>
      <c r="C26" s="63"/>
      <c r="D26" s="73"/>
      <c r="E26" s="74"/>
      <c r="F26" s="51"/>
      <c r="G26" s="58"/>
      <c r="H26" s="48"/>
      <c r="I26" s="59"/>
      <c r="J26" s="48"/>
      <c r="K26" s="60"/>
      <c r="L26" s="48"/>
      <c r="M26" s="56"/>
    </row>
    <row r="27" spans="2:15">
      <c r="B27" s="48"/>
      <c r="C27" s="48"/>
      <c r="D27" s="48"/>
      <c r="E27" s="68"/>
      <c r="F27" s="57"/>
      <c r="G27" s="58"/>
      <c r="H27" s="48"/>
      <c r="I27" s="59"/>
      <c r="J27" s="48"/>
      <c r="K27" s="60"/>
      <c r="L27" s="48"/>
      <c r="M27" s="56"/>
    </row>
    <row r="28" spans="2:15">
      <c r="B28" s="48"/>
      <c r="C28" s="48"/>
      <c r="D28" s="75"/>
      <c r="E28" s="75"/>
      <c r="F28" s="76"/>
      <c r="G28" s="77"/>
      <c r="H28" s="77"/>
      <c r="I28" s="59"/>
      <c r="J28" s="48"/>
      <c r="K28" s="60"/>
      <c r="L28" s="48"/>
      <c r="M28" s="56"/>
    </row>
    <row r="29" spans="2:15">
      <c r="B29" s="48"/>
      <c r="C29" s="48"/>
      <c r="D29" s="75"/>
      <c r="E29" s="75"/>
      <c r="F29" s="76"/>
      <c r="G29" s="77"/>
      <c r="H29" s="77"/>
      <c r="I29" s="59"/>
      <c r="J29" s="48"/>
      <c r="K29" s="60"/>
      <c r="L29" s="48"/>
      <c r="M29" s="56"/>
    </row>
    <row r="30" spans="2:15">
      <c r="B30" s="61" t="s">
        <v>1805</v>
      </c>
      <c r="C30" s="63"/>
      <c r="D30" s="63" t="s">
        <v>1806</v>
      </c>
      <c r="E30" s="75"/>
      <c r="F30" s="78"/>
      <c r="G30" s="77"/>
      <c r="H30" s="78"/>
      <c r="I30" s="59"/>
      <c r="J30" s="48"/>
      <c r="K30" s="60"/>
      <c r="L30" s="48"/>
      <c r="M30" s="56"/>
    </row>
    <row r="31" spans="2:15" ht="63.75">
      <c r="B31" s="41">
        <v>1</v>
      </c>
      <c r="C31" s="71" t="s">
        <v>1794</v>
      </c>
      <c r="D31" s="17" t="s">
        <v>1807</v>
      </c>
      <c r="E31" s="1" t="s">
        <v>1808</v>
      </c>
      <c r="F31" s="10">
        <v>30000</v>
      </c>
      <c r="G31" s="4" t="s">
        <v>878</v>
      </c>
      <c r="H31" s="4" t="s">
        <v>1797</v>
      </c>
      <c r="I31" s="72"/>
      <c r="J31" s="4" t="s">
        <v>1798</v>
      </c>
      <c r="K31" s="3" t="s">
        <v>895</v>
      </c>
      <c r="L31" s="45" t="s">
        <v>1736</v>
      </c>
      <c r="M31" s="46" t="s">
        <v>1799</v>
      </c>
      <c r="N31" s="153">
        <v>15000</v>
      </c>
      <c r="O31" s="153">
        <v>15000</v>
      </c>
    </row>
    <row r="32" spans="2:15">
      <c r="B32" s="41">
        <v>1</v>
      </c>
      <c r="C32" s="71"/>
      <c r="D32" s="17"/>
      <c r="E32" s="1"/>
      <c r="F32" s="10"/>
      <c r="G32" s="4"/>
      <c r="H32" s="4"/>
      <c r="I32" s="72"/>
      <c r="J32" s="4"/>
      <c r="K32" s="3"/>
      <c r="L32" s="45"/>
      <c r="M32" s="46"/>
      <c r="N32" s="153"/>
      <c r="O32" s="153"/>
    </row>
    <row r="33" spans="2:15">
      <c r="B33" s="41">
        <v>1</v>
      </c>
      <c r="C33" s="71"/>
      <c r="D33" s="17"/>
      <c r="E33" s="1"/>
      <c r="F33" s="10"/>
      <c r="G33" s="4"/>
      <c r="H33" s="4"/>
      <c r="I33" s="72"/>
      <c r="J33" s="4"/>
      <c r="K33" s="3"/>
      <c r="L33" s="45"/>
      <c r="M33" s="46"/>
      <c r="N33" s="153"/>
      <c r="O33" s="153"/>
    </row>
    <row r="34" spans="2:15" ht="33.75">
      <c r="B34" s="45">
        <v>2</v>
      </c>
      <c r="C34" s="4" t="s">
        <v>916</v>
      </c>
      <c r="D34" s="1" t="s">
        <v>1809</v>
      </c>
      <c r="E34" s="4" t="s">
        <v>1810</v>
      </c>
      <c r="F34" s="10">
        <v>130000</v>
      </c>
      <c r="G34" s="4" t="s">
        <v>878</v>
      </c>
      <c r="H34" s="4" t="s">
        <v>1797</v>
      </c>
      <c r="I34" s="70"/>
      <c r="J34" s="79">
        <v>43931</v>
      </c>
      <c r="K34" s="3" t="s">
        <v>1787</v>
      </c>
      <c r="L34" s="45" t="s">
        <v>1506</v>
      </c>
      <c r="M34" s="46" t="s">
        <v>1799</v>
      </c>
      <c r="N34" s="153">
        <v>86000</v>
      </c>
      <c r="O34" s="153">
        <v>44000</v>
      </c>
    </row>
    <row r="35" spans="2:15">
      <c r="B35" s="45">
        <v>2</v>
      </c>
      <c r="C35" s="4"/>
      <c r="D35" s="1"/>
      <c r="E35" s="4"/>
      <c r="F35" s="10"/>
      <c r="G35" s="4"/>
      <c r="H35" s="4"/>
      <c r="I35" s="70"/>
      <c r="J35" s="79"/>
      <c r="K35" s="3"/>
      <c r="L35" s="45"/>
      <c r="M35" s="46"/>
      <c r="N35" s="153"/>
      <c r="O35" s="153"/>
    </row>
    <row r="36" spans="2:15" ht="33.75">
      <c r="B36" s="45">
        <v>3</v>
      </c>
      <c r="C36" s="4" t="s">
        <v>917</v>
      </c>
      <c r="D36" s="6" t="s">
        <v>1811</v>
      </c>
      <c r="E36" s="6" t="s">
        <v>1812</v>
      </c>
      <c r="F36" s="10">
        <v>154073</v>
      </c>
      <c r="G36" s="4" t="s">
        <v>878</v>
      </c>
      <c r="H36" s="4" t="s">
        <v>1797</v>
      </c>
      <c r="I36" s="80">
        <v>43833</v>
      </c>
      <c r="J36" s="11" t="s">
        <v>1813</v>
      </c>
      <c r="K36" s="11" t="s">
        <v>892</v>
      </c>
      <c r="L36" s="45" t="s">
        <v>1736</v>
      </c>
      <c r="M36" s="46" t="s">
        <v>1799</v>
      </c>
      <c r="N36" s="153">
        <v>154073</v>
      </c>
      <c r="O36" s="153">
        <v>0</v>
      </c>
    </row>
    <row r="37" spans="2:15">
      <c r="B37" s="45">
        <v>3</v>
      </c>
      <c r="C37" s="4"/>
      <c r="D37" s="6"/>
      <c r="E37" s="6"/>
      <c r="F37" s="10"/>
      <c r="G37" s="4"/>
      <c r="H37" s="4"/>
      <c r="I37" s="80"/>
      <c r="J37" s="11"/>
      <c r="K37" s="11"/>
      <c r="L37" s="45"/>
      <c r="M37" s="46"/>
      <c r="N37" s="153"/>
      <c r="O37" s="153"/>
    </row>
    <row r="38" spans="2:15">
      <c r="B38" s="61"/>
      <c r="C38" s="63"/>
      <c r="D38" s="73" t="s">
        <v>1814</v>
      </c>
      <c r="E38" s="49"/>
      <c r="F38" s="51">
        <f>SUM(F31:F37)</f>
        <v>314073</v>
      </c>
      <c r="G38" s="58"/>
      <c r="H38" s="48"/>
      <c r="I38" s="59"/>
      <c r="J38" s="48"/>
      <c r="K38" s="60"/>
      <c r="L38" s="48"/>
      <c r="M38" s="56"/>
      <c r="N38" s="156">
        <f>SUM(N31:N36)</f>
        <v>255073</v>
      </c>
      <c r="O38" s="156">
        <f>SUM(O31:O36)</f>
        <v>59000</v>
      </c>
    </row>
    <row r="39" spans="2:15">
      <c r="B39" s="61"/>
      <c r="C39" s="63"/>
      <c r="D39" s="48"/>
      <c r="E39" s="68"/>
      <c r="F39" s="57"/>
      <c r="G39" s="58"/>
      <c r="H39" s="48"/>
      <c r="I39" s="59"/>
      <c r="J39" s="48"/>
      <c r="K39" s="60"/>
      <c r="L39" s="48"/>
      <c r="M39" s="56"/>
      <c r="N39" s="154"/>
    </row>
    <row r="40" spans="2:15">
      <c r="B40" s="61"/>
      <c r="C40" s="63"/>
      <c r="D40" s="48"/>
      <c r="E40" s="68"/>
      <c r="F40" s="57"/>
      <c r="G40" s="58"/>
      <c r="H40" s="48"/>
      <c r="I40" s="59"/>
      <c r="J40" s="48"/>
      <c r="K40" s="60"/>
      <c r="L40" s="48"/>
      <c r="M40" s="56"/>
    </row>
    <row r="41" spans="2:15">
      <c r="B41" s="61"/>
      <c r="C41" s="63"/>
      <c r="D41" s="48"/>
      <c r="E41" s="68"/>
      <c r="F41" s="57"/>
      <c r="G41" s="58"/>
      <c r="H41" s="48"/>
      <c r="I41" s="59"/>
      <c r="J41" s="48"/>
      <c r="K41" s="60"/>
      <c r="L41" s="48"/>
      <c r="M41" s="56"/>
    </row>
    <row r="42" spans="2:15">
      <c r="B42" s="61" t="s">
        <v>1815</v>
      </c>
      <c r="C42" s="62"/>
      <c r="D42" s="63" t="s">
        <v>1816</v>
      </c>
      <c r="E42" s="68"/>
      <c r="F42" s="57"/>
      <c r="G42" s="58"/>
      <c r="H42" s="48"/>
      <c r="I42" s="59"/>
      <c r="J42" s="48"/>
      <c r="K42" s="60"/>
      <c r="L42" s="48"/>
      <c r="M42" s="56"/>
    </row>
    <row r="43" spans="2:15" ht="123.75">
      <c r="B43" s="4">
        <v>1</v>
      </c>
      <c r="C43" s="3" t="s">
        <v>1817</v>
      </c>
      <c r="D43" s="19" t="s">
        <v>1818</v>
      </c>
      <c r="E43" s="12" t="s">
        <v>1819</v>
      </c>
      <c r="F43" s="81">
        <v>39200</v>
      </c>
      <c r="G43" s="4" t="s">
        <v>878</v>
      </c>
      <c r="H43" s="43" t="s">
        <v>1767</v>
      </c>
      <c r="I43" s="8">
        <v>43831</v>
      </c>
      <c r="J43" s="8">
        <v>44196</v>
      </c>
      <c r="K43" s="3" t="s">
        <v>1787</v>
      </c>
      <c r="L43" s="3" t="s">
        <v>1817</v>
      </c>
      <c r="M43" s="82" t="s">
        <v>1820</v>
      </c>
      <c r="N43" s="153">
        <v>39200</v>
      </c>
      <c r="O43" s="153">
        <v>0</v>
      </c>
    </row>
    <row r="44" spans="2:15" ht="67.5">
      <c r="B44" s="4">
        <v>2</v>
      </c>
      <c r="C44" s="3" t="s">
        <v>919</v>
      </c>
      <c r="D44" s="1" t="s">
        <v>1821</v>
      </c>
      <c r="E44" s="13" t="s">
        <v>1822</v>
      </c>
      <c r="F44" s="20">
        <v>37754239</v>
      </c>
      <c r="G44" s="4" t="s">
        <v>878</v>
      </c>
      <c r="H44" s="43"/>
      <c r="I44" s="4"/>
      <c r="J44" s="4" t="s">
        <v>881</v>
      </c>
      <c r="K44" s="4" t="s">
        <v>881</v>
      </c>
      <c r="L44" s="3" t="s">
        <v>1823</v>
      </c>
      <c r="M44" s="83" t="s">
        <v>1824</v>
      </c>
      <c r="N44" s="20">
        <v>37754239</v>
      </c>
      <c r="O44" s="153">
        <v>0</v>
      </c>
    </row>
    <row r="45" spans="2:15" ht="67.5">
      <c r="B45" s="84">
        <v>3</v>
      </c>
      <c r="C45" s="85" t="s">
        <v>919</v>
      </c>
      <c r="D45" s="86" t="s">
        <v>1825</v>
      </c>
      <c r="E45" s="87" t="s">
        <v>1822</v>
      </c>
      <c r="F45" s="88">
        <v>212218000</v>
      </c>
      <c r="G45" s="84" t="s">
        <v>878</v>
      </c>
      <c r="H45" s="89"/>
      <c r="I45" s="84"/>
      <c r="J45" s="4" t="s">
        <v>881</v>
      </c>
      <c r="K45" s="84" t="s">
        <v>879</v>
      </c>
      <c r="L45" s="3" t="s">
        <v>1823</v>
      </c>
      <c r="M45" s="90" t="s">
        <v>1824</v>
      </c>
      <c r="N45" s="88">
        <v>212218000</v>
      </c>
      <c r="O45" s="153">
        <v>0</v>
      </c>
    </row>
    <row r="46" spans="2:15" ht="33.75">
      <c r="B46" s="4">
        <v>4</v>
      </c>
      <c r="C46" s="3" t="s">
        <v>916</v>
      </c>
      <c r="D46" s="6" t="s">
        <v>1826</v>
      </c>
      <c r="E46" s="6" t="s">
        <v>395</v>
      </c>
      <c r="F46" s="6">
        <v>75000</v>
      </c>
      <c r="G46" s="4" t="s">
        <v>878</v>
      </c>
      <c r="H46" s="43"/>
      <c r="I46" s="4"/>
      <c r="J46" s="4" t="s">
        <v>1827</v>
      </c>
      <c r="K46" s="4" t="s">
        <v>418</v>
      </c>
      <c r="L46" s="3" t="s">
        <v>1506</v>
      </c>
      <c r="M46" s="46" t="s">
        <v>1799</v>
      </c>
      <c r="N46" s="153">
        <v>75000</v>
      </c>
      <c r="O46" s="153">
        <v>0</v>
      </c>
    </row>
    <row r="47" spans="2:15">
      <c r="B47" s="61"/>
      <c r="C47" s="63"/>
      <c r="D47" s="49" t="s">
        <v>1828</v>
      </c>
      <c r="E47" s="49"/>
      <c r="F47" s="51">
        <f>SUM(F43:F46)</f>
        <v>250086439</v>
      </c>
      <c r="G47" s="58"/>
      <c r="H47" s="48"/>
      <c r="I47" s="59"/>
      <c r="J47" s="48"/>
      <c r="K47" s="60"/>
      <c r="L47" s="48"/>
      <c r="M47" s="91"/>
      <c r="N47" s="156">
        <f>SUM(N43:N46)</f>
        <v>250086439</v>
      </c>
      <c r="O47" s="156">
        <f>SUM(O43:O46)</f>
        <v>0</v>
      </c>
    </row>
    <row r="48" spans="2:15">
      <c r="B48" s="91"/>
      <c r="C48" s="62"/>
      <c r="D48" s="92"/>
      <c r="E48" s="93"/>
      <c r="F48" s="94"/>
      <c r="G48" s="95"/>
      <c r="H48" s="95"/>
      <c r="I48" s="96"/>
      <c r="J48" s="91"/>
      <c r="K48" s="97"/>
      <c r="L48" s="91"/>
      <c r="M48" s="91"/>
    </row>
    <row r="49" spans="2:13">
      <c r="B49" s="91"/>
      <c r="C49" s="62"/>
      <c r="D49" s="98" t="s">
        <v>1829</v>
      </c>
      <c r="E49" s="99"/>
      <c r="F49" s="100">
        <f>F10+F16+F25+F38+F47</f>
        <v>1511404016</v>
      </c>
      <c r="G49" s="95"/>
      <c r="H49" s="95"/>
      <c r="I49" s="96"/>
      <c r="J49" s="91"/>
      <c r="K49" s="97"/>
      <c r="L49" s="91"/>
      <c r="M49" s="91"/>
    </row>
    <row r="50" spans="2:13">
      <c r="B50" s="91"/>
      <c r="C50" s="62"/>
      <c r="D50" s="200"/>
      <c r="E50" s="93"/>
      <c r="F50" s="94"/>
      <c r="G50" s="95"/>
      <c r="H50" s="95"/>
      <c r="I50" s="96"/>
      <c r="J50" s="91"/>
      <c r="K50" s="97"/>
      <c r="L50" s="91"/>
      <c r="M50" s="91"/>
    </row>
    <row r="51" spans="2:13">
      <c r="B51" s="91"/>
      <c r="C51" s="62"/>
      <c r="D51" s="92"/>
      <c r="E51" s="93"/>
      <c r="F51" s="94"/>
      <c r="G51" s="95"/>
      <c r="H51" s="95"/>
      <c r="I51" s="96"/>
      <c r="J51" s="101" t="s">
        <v>1830</v>
      </c>
      <c r="K51" s="97"/>
      <c r="L51" s="102" t="s">
        <v>1831</v>
      </c>
      <c r="M51" s="91"/>
    </row>
    <row r="52" spans="2:13">
      <c r="B52" s="91"/>
      <c r="C52" s="62"/>
      <c r="D52" s="92"/>
      <c r="E52" s="93"/>
      <c r="F52" s="94"/>
      <c r="G52" s="95"/>
      <c r="H52" s="95"/>
      <c r="I52" s="96"/>
      <c r="J52" s="97"/>
      <c r="K52" s="97"/>
      <c r="L52" s="102"/>
      <c r="M52" s="91"/>
    </row>
    <row r="53" spans="2:13" ht="40.5" customHeight="1">
      <c r="B53" s="91"/>
      <c r="C53" s="62"/>
      <c r="D53" s="92"/>
      <c r="E53" s="93"/>
      <c r="F53" s="94"/>
      <c r="G53" s="95"/>
      <c r="H53" s="95"/>
      <c r="I53" s="96"/>
      <c r="J53" s="360" t="s">
        <v>1909</v>
      </c>
      <c r="K53" s="360"/>
      <c r="L53" s="102" t="s">
        <v>1894</v>
      </c>
      <c r="M53" s="91"/>
    </row>
    <row r="54" spans="2:13">
      <c r="B54" s="91"/>
      <c r="C54" s="62"/>
      <c r="D54" s="92"/>
      <c r="E54" s="93"/>
      <c r="F54" s="94"/>
      <c r="G54" s="95"/>
      <c r="H54" s="95"/>
      <c r="I54" s="96"/>
      <c r="J54" s="97"/>
      <c r="K54" s="97"/>
      <c r="L54" s="102"/>
      <c r="M54" s="91"/>
    </row>
    <row r="55" spans="2:13">
      <c r="B55" s="91"/>
      <c r="C55" s="62"/>
      <c r="D55" s="92"/>
      <c r="E55" s="93"/>
      <c r="F55" s="94"/>
      <c r="G55" s="95"/>
      <c r="H55" s="95"/>
      <c r="I55" s="96"/>
      <c r="J55" s="97" t="s">
        <v>1832</v>
      </c>
      <c r="K55" s="97"/>
      <c r="L55" s="102" t="s">
        <v>1833</v>
      </c>
      <c r="M55" s="91"/>
    </row>
    <row r="56" spans="2:13">
      <c r="B56" s="91"/>
      <c r="C56" s="62"/>
      <c r="D56" s="92"/>
      <c r="E56" s="93"/>
      <c r="F56" s="94"/>
      <c r="G56" s="95"/>
      <c r="H56" s="95"/>
      <c r="I56" s="96"/>
      <c r="J56" s="91"/>
      <c r="K56" s="97"/>
      <c r="L56" s="91"/>
      <c r="M56" s="91"/>
    </row>
    <row r="57" spans="2:13">
      <c r="B57" s="91"/>
      <c r="C57" s="62"/>
      <c r="D57" s="92"/>
      <c r="E57" s="93"/>
      <c r="F57" s="94"/>
      <c r="G57" s="95"/>
      <c r="H57" s="95"/>
      <c r="I57" s="96"/>
      <c r="J57" s="91"/>
      <c r="K57" s="97"/>
      <c r="L57" s="91"/>
      <c r="M57" s="91"/>
    </row>
    <row r="58" spans="2:13">
      <c r="B58" s="103"/>
      <c r="C58" s="103"/>
      <c r="D58" s="103"/>
      <c r="E58" s="103"/>
      <c r="F58" s="103"/>
      <c r="G58" s="103"/>
      <c r="H58" s="103"/>
      <c r="I58" s="103"/>
      <c r="J58" s="103"/>
      <c r="K58" s="103"/>
      <c r="L58" s="103"/>
      <c r="M58" s="103"/>
    </row>
    <row r="59" spans="2:13">
      <c r="B59" s="103"/>
      <c r="C59" s="103"/>
      <c r="D59" s="103"/>
      <c r="E59" s="103"/>
      <c r="F59" s="103"/>
      <c r="G59" s="103"/>
      <c r="H59" s="103"/>
      <c r="I59" s="103"/>
      <c r="J59" s="103"/>
      <c r="K59" s="103"/>
      <c r="L59" s="103"/>
      <c r="M59" s="103"/>
    </row>
  </sheetData>
  <mergeCells count="1">
    <mergeCell ref="J53:K53"/>
  </mergeCells>
  <pageMargins left="0.70866141732283472" right="0.70866141732283472" top="0.74803149606299213" bottom="0.74803149606299213" header="0.31496062992125984" footer="0.31496062992125984"/>
  <pageSetup paperSize="9" scale="65" orientation="landscape" horizontalDpi="4294967295" verticalDpi="4294967295" r:id="rId1"/>
  <legacyDrawing r:id="rId2"/>
</worksheet>
</file>

<file path=xl/worksheets/sheet3.xml><?xml version="1.0" encoding="utf-8"?>
<worksheet xmlns="http://schemas.openxmlformats.org/spreadsheetml/2006/main" xmlns:r="http://schemas.openxmlformats.org/officeDocument/2006/relationships">
  <dimension ref="B2:R26"/>
  <sheetViews>
    <sheetView workbookViewId="0">
      <selection activeCell="N14" sqref="N14"/>
    </sheetView>
  </sheetViews>
  <sheetFormatPr defaultColWidth="8.7109375" defaultRowHeight="12"/>
  <cols>
    <col min="1" max="1" width="4.28515625" style="104" customWidth="1"/>
    <col min="2" max="2" width="4.140625" style="104" customWidth="1"/>
    <col min="3" max="3" width="8.85546875" style="105" hidden="1" customWidth="1"/>
    <col min="4" max="4" width="9.85546875" style="106" hidden="1" customWidth="1"/>
    <col min="5" max="5" width="32.140625" style="104" customWidth="1"/>
    <col min="6" max="6" width="10.5703125" style="105" bestFit="1" customWidth="1"/>
    <col min="7" max="7" width="12.85546875" style="107" bestFit="1" customWidth="1"/>
    <col min="8" max="8" width="4.42578125" style="108" hidden="1" customWidth="1"/>
    <col min="9" max="9" width="10.85546875" style="109" bestFit="1" customWidth="1"/>
    <col min="10" max="10" width="9.85546875" style="105" bestFit="1" customWidth="1"/>
    <col min="11" max="11" width="15.28515625" style="104" customWidth="1"/>
    <col min="12" max="12" width="11.140625" style="104" customWidth="1"/>
    <col min="13" max="13" width="18.7109375" style="105" bestFit="1" customWidth="1"/>
    <col min="14" max="14" width="13.140625" style="105" customWidth="1"/>
    <col min="15" max="15" width="11.28515625" style="110" bestFit="1" customWidth="1"/>
    <col min="16" max="16" width="10.85546875" style="104" customWidth="1"/>
    <col min="17" max="17" width="16.5703125" style="110" customWidth="1"/>
    <col min="18" max="18" width="13.42578125" style="104" bestFit="1" customWidth="1"/>
    <col min="19" max="16384" width="8.7109375" style="104"/>
  </cols>
  <sheetData>
    <row r="2" spans="2:18">
      <c r="M2" s="105" t="s">
        <v>1834</v>
      </c>
    </row>
    <row r="3" spans="2:18" ht="12.75">
      <c r="E3" s="111" t="s">
        <v>1739</v>
      </c>
    </row>
    <row r="4" spans="2:18" ht="12.75">
      <c r="E4" s="112" t="s">
        <v>1835</v>
      </c>
    </row>
    <row r="5" spans="2:18">
      <c r="E5" s="113"/>
      <c r="G5" s="109"/>
      <c r="H5" s="114"/>
      <c r="J5" s="39"/>
      <c r="K5" s="39"/>
      <c r="L5" s="39"/>
      <c r="M5" s="115"/>
      <c r="N5" s="39"/>
    </row>
    <row r="6" spans="2:18" ht="31.5">
      <c r="B6" s="116" t="s">
        <v>1836</v>
      </c>
      <c r="C6" s="116" t="s">
        <v>1837</v>
      </c>
      <c r="D6" s="116" t="s">
        <v>1838</v>
      </c>
      <c r="E6" s="116" t="s">
        <v>1839</v>
      </c>
      <c r="F6" s="116" t="s">
        <v>846</v>
      </c>
      <c r="G6" s="117" t="s">
        <v>1840</v>
      </c>
      <c r="H6" s="118" t="s">
        <v>1841</v>
      </c>
      <c r="I6" s="117" t="s">
        <v>1842</v>
      </c>
      <c r="J6" s="116" t="s">
        <v>1843</v>
      </c>
      <c r="K6" s="119" t="s">
        <v>1844</v>
      </c>
      <c r="L6" s="116" t="s">
        <v>1845</v>
      </c>
      <c r="M6" s="116" t="s">
        <v>1846</v>
      </c>
      <c r="N6" s="116" t="s">
        <v>1847</v>
      </c>
      <c r="O6" s="116" t="s">
        <v>1848</v>
      </c>
      <c r="P6" s="120" t="s">
        <v>1849</v>
      </c>
      <c r="Q6" s="110" t="s">
        <v>1850</v>
      </c>
      <c r="R6" s="104" t="s">
        <v>1851</v>
      </c>
    </row>
    <row r="11" spans="2:18" ht="60">
      <c r="B11" s="121"/>
      <c r="C11" s="122"/>
      <c r="D11" s="123"/>
      <c r="E11" s="124" t="s">
        <v>1852</v>
      </c>
      <c r="F11" s="125" t="s">
        <v>656</v>
      </c>
      <c r="G11" s="126" t="s">
        <v>511</v>
      </c>
      <c r="H11" s="127"/>
      <c r="I11" s="128" t="s">
        <v>1506</v>
      </c>
      <c r="J11" s="122"/>
      <c r="K11" s="121" t="s">
        <v>1853</v>
      </c>
      <c r="L11" s="129" t="s">
        <v>1854</v>
      </c>
      <c r="M11" s="125" t="s">
        <v>1855</v>
      </c>
      <c r="N11" s="122">
        <v>2019</v>
      </c>
      <c r="O11" s="124"/>
      <c r="P11" s="121">
        <v>2900000</v>
      </c>
      <c r="Q11" s="110" t="s">
        <v>1856</v>
      </c>
    </row>
    <row r="12" spans="2:18" ht="36">
      <c r="B12" s="130"/>
      <c r="C12" s="131"/>
      <c r="D12" s="132"/>
      <c r="E12" s="130"/>
      <c r="F12" s="133"/>
      <c r="G12" s="134"/>
      <c r="H12" s="135"/>
      <c r="I12" s="136"/>
      <c r="J12" s="131"/>
      <c r="K12" s="130"/>
      <c r="L12" s="137"/>
      <c r="M12" s="133"/>
      <c r="N12" s="131"/>
      <c r="O12" s="138" t="s">
        <v>2097</v>
      </c>
      <c r="P12" s="130">
        <v>558561.80000000005</v>
      </c>
      <c r="Q12" s="110" t="s">
        <v>2093</v>
      </c>
      <c r="R12" s="110" t="s">
        <v>2250</v>
      </c>
    </row>
    <row r="13" spans="2:18" ht="36">
      <c r="B13" s="130"/>
      <c r="C13" s="131"/>
      <c r="D13" s="132"/>
      <c r="E13" s="130"/>
      <c r="F13" s="133"/>
      <c r="G13" s="134"/>
      <c r="H13" s="135"/>
      <c r="I13" s="136"/>
      <c r="J13" s="131"/>
      <c r="K13" s="130"/>
      <c r="L13" s="137"/>
      <c r="M13" s="133"/>
      <c r="N13" s="131"/>
      <c r="O13" s="138" t="s">
        <v>2096</v>
      </c>
      <c r="P13" s="130">
        <v>558561.80000000005</v>
      </c>
      <c r="Q13" s="110" t="s">
        <v>2093</v>
      </c>
      <c r="R13" s="110" t="s">
        <v>2277</v>
      </c>
    </row>
    <row r="14" spans="2:18" ht="36">
      <c r="B14" s="130"/>
      <c r="C14" s="131"/>
      <c r="D14" s="132"/>
      <c r="E14" s="130"/>
      <c r="F14" s="133"/>
      <c r="G14" s="139"/>
      <c r="H14" s="135"/>
      <c r="I14" s="136"/>
      <c r="J14" s="131"/>
      <c r="K14" s="130"/>
      <c r="L14" s="137"/>
      <c r="M14" s="133"/>
      <c r="N14" s="131"/>
      <c r="O14" s="138" t="s">
        <v>2095</v>
      </c>
      <c r="P14" s="130">
        <v>260066</v>
      </c>
      <c r="Q14" s="110" t="s">
        <v>2093</v>
      </c>
      <c r="R14" s="110" t="s">
        <v>2251</v>
      </c>
    </row>
    <row r="15" spans="2:18" ht="36">
      <c r="B15" s="130"/>
      <c r="C15" s="131"/>
      <c r="D15" s="132"/>
      <c r="E15" s="130"/>
      <c r="F15" s="133"/>
      <c r="G15" s="139"/>
      <c r="H15" s="135"/>
      <c r="I15" s="136"/>
      <c r="J15" s="131"/>
      <c r="K15" s="130"/>
      <c r="L15" s="137"/>
      <c r="M15" s="133"/>
      <c r="N15" s="131"/>
      <c r="O15" s="138" t="s">
        <v>2094</v>
      </c>
      <c r="P15" s="130">
        <v>1127325</v>
      </c>
      <c r="Q15" s="110" t="s">
        <v>2093</v>
      </c>
      <c r="R15" s="110" t="s">
        <v>2276</v>
      </c>
    </row>
    <row r="16" spans="2:18">
      <c r="B16" s="130"/>
      <c r="C16" s="131"/>
      <c r="D16" s="132"/>
      <c r="E16" s="130"/>
      <c r="F16" s="133"/>
      <c r="G16" s="139"/>
      <c r="H16" s="135"/>
      <c r="I16" s="136"/>
      <c r="J16" s="131"/>
      <c r="K16" s="130"/>
      <c r="L16" s="137"/>
      <c r="M16" s="133"/>
      <c r="N16" s="131"/>
      <c r="O16" s="138"/>
      <c r="P16" s="195">
        <f>P11-P12-P13-P14-P15</f>
        <v>395485.40000000014</v>
      </c>
    </row>
    <row r="17" spans="2:17" ht="24">
      <c r="B17" s="140"/>
      <c r="C17" s="141"/>
      <c r="D17" s="142"/>
      <c r="E17" s="140"/>
      <c r="F17" s="143"/>
      <c r="G17" s="144"/>
      <c r="H17" s="145"/>
      <c r="I17" s="146"/>
      <c r="J17" s="141"/>
      <c r="K17" s="147" t="s">
        <v>1857</v>
      </c>
      <c r="L17" s="147" t="s">
        <v>1854</v>
      </c>
      <c r="M17" s="148" t="s">
        <v>1858</v>
      </c>
      <c r="N17" s="148">
        <v>2019</v>
      </c>
      <c r="O17" s="149"/>
      <c r="P17" s="147">
        <v>134906</v>
      </c>
      <c r="Q17" s="110" t="s">
        <v>1859</v>
      </c>
    </row>
    <row r="20" spans="2:17" ht="48">
      <c r="B20" s="121"/>
      <c r="C20" s="122"/>
      <c r="D20" s="123"/>
      <c r="E20" s="124" t="s">
        <v>1860</v>
      </c>
      <c r="F20" s="125" t="s">
        <v>603</v>
      </c>
      <c r="G20" s="126" t="s">
        <v>511</v>
      </c>
      <c r="H20" s="127"/>
      <c r="I20" s="128" t="s">
        <v>1176</v>
      </c>
      <c r="J20" s="122"/>
      <c r="K20" s="121" t="s">
        <v>2079</v>
      </c>
      <c r="L20" s="129" t="s">
        <v>1861</v>
      </c>
      <c r="M20" s="125" t="s">
        <v>1858</v>
      </c>
      <c r="N20" s="122">
        <v>2019</v>
      </c>
      <c r="O20" s="124"/>
      <c r="P20" s="121">
        <v>425000</v>
      </c>
      <c r="Q20" s="110" t="s">
        <v>1862</v>
      </c>
    </row>
    <row r="21" spans="2:17" ht="36">
      <c r="B21" s="130"/>
      <c r="C21" s="131"/>
      <c r="D21" s="132"/>
      <c r="E21" s="130"/>
      <c r="F21" s="133"/>
      <c r="G21" s="134"/>
      <c r="H21" s="135"/>
      <c r="I21" s="136"/>
      <c r="J21" s="131"/>
      <c r="K21" s="130"/>
      <c r="L21" s="137"/>
      <c r="M21" s="133"/>
      <c r="N21" s="131"/>
      <c r="O21" s="149" t="s">
        <v>2080</v>
      </c>
      <c r="P21" s="147">
        <v>269558.15000000002</v>
      </c>
      <c r="Q21" s="110" t="s">
        <v>2081</v>
      </c>
    </row>
    <row r="22" spans="2:17">
      <c r="B22" s="130"/>
      <c r="C22" s="131"/>
      <c r="D22" s="132"/>
      <c r="E22" s="130"/>
      <c r="F22" s="133"/>
      <c r="G22" s="134"/>
      <c r="H22" s="135"/>
      <c r="I22" s="136"/>
      <c r="J22" s="131"/>
      <c r="K22" s="130"/>
      <c r="L22" s="137"/>
      <c r="M22" s="133"/>
      <c r="N22" s="131"/>
      <c r="O22" s="138"/>
      <c r="P22" s="130"/>
    </row>
    <row r="23" spans="2:17">
      <c r="B23" s="130"/>
      <c r="C23" s="131"/>
      <c r="D23" s="132"/>
      <c r="E23" s="130"/>
      <c r="F23" s="133"/>
      <c r="G23" s="139"/>
      <c r="H23" s="135"/>
      <c r="I23" s="136"/>
      <c r="J23" s="131"/>
      <c r="K23" s="130"/>
      <c r="L23" s="137"/>
      <c r="M23" s="133"/>
      <c r="N23" s="131"/>
      <c r="O23" s="138"/>
      <c r="P23" s="130"/>
    </row>
    <row r="24" spans="2:17">
      <c r="B24" s="130"/>
      <c r="C24" s="131"/>
      <c r="D24" s="132"/>
      <c r="E24" s="130"/>
      <c r="F24" s="133"/>
      <c r="G24" s="139"/>
      <c r="H24" s="135"/>
      <c r="I24" s="136"/>
      <c r="J24" s="131"/>
      <c r="K24" s="130"/>
      <c r="L24" s="137"/>
      <c r="M24" s="133"/>
      <c r="N24" s="131"/>
      <c r="O24" s="138"/>
      <c r="P24" s="130"/>
    </row>
    <row r="25" spans="2:17">
      <c r="B25" s="130"/>
      <c r="C25" s="131"/>
      <c r="D25" s="132"/>
      <c r="E25" s="130"/>
      <c r="F25" s="133"/>
      <c r="G25" s="139"/>
      <c r="H25" s="135"/>
      <c r="I25" s="136"/>
      <c r="J25" s="131"/>
      <c r="K25" s="130"/>
      <c r="L25" s="137"/>
      <c r="M25" s="133"/>
      <c r="N25" s="131"/>
      <c r="O25" s="138"/>
      <c r="P25" s="130"/>
    </row>
    <row r="26" spans="2:17">
      <c r="B26" s="140"/>
      <c r="C26" s="141"/>
      <c r="D26" s="142"/>
      <c r="E26" s="140"/>
      <c r="F26" s="143"/>
      <c r="G26" s="144"/>
      <c r="H26" s="145"/>
      <c r="I26" s="146"/>
      <c r="J26" s="141"/>
      <c r="K26" s="150"/>
      <c r="L26" s="140"/>
      <c r="M26" s="151"/>
      <c r="N26" s="141"/>
      <c r="O26" s="152"/>
      <c r="P26" s="196">
        <f>P20-P21</f>
        <v>155441.84999999998</v>
      </c>
    </row>
  </sheetData>
  <pageMargins left="0.7" right="0.7" top="0.75" bottom="0.75" header="0.3" footer="0.3"/>
  <pageSetup paperSize="9" orientation="portrait" horizontalDpi="4294967295" verticalDpi="4294967295" r:id="rId1"/>
</worksheet>
</file>

<file path=xl/worksheets/sheet4.xml><?xml version="1.0" encoding="utf-8"?>
<worksheet xmlns="http://schemas.openxmlformats.org/spreadsheetml/2006/main" xmlns:r="http://schemas.openxmlformats.org/officeDocument/2006/relationships">
  <dimension ref="B2:L57"/>
  <sheetViews>
    <sheetView topLeftCell="A16" workbookViewId="0">
      <selection activeCell="L50" sqref="L50"/>
    </sheetView>
  </sheetViews>
  <sheetFormatPr defaultRowHeight="15"/>
  <cols>
    <col min="3" max="3" width="31.140625" customWidth="1"/>
    <col min="4" max="4" width="16" bestFit="1" customWidth="1"/>
    <col min="6" max="6" width="15.85546875" customWidth="1"/>
    <col min="7" max="7" width="15.42578125" bestFit="1" customWidth="1"/>
    <col min="8" max="9" width="13.85546875" bestFit="1" customWidth="1"/>
    <col min="10" max="10" width="10" bestFit="1" customWidth="1"/>
    <col min="11" max="12" width="15.42578125" bestFit="1" customWidth="1"/>
  </cols>
  <sheetData>
    <row r="2" spans="2:12" ht="18.75">
      <c r="B2" s="37"/>
      <c r="C2" s="159" t="s">
        <v>1896</v>
      </c>
      <c r="D2" s="160"/>
    </row>
    <row r="3" spans="2:12" ht="18">
      <c r="B3" s="161"/>
      <c r="C3" s="162" t="s">
        <v>1879</v>
      </c>
      <c r="D3" s="163"/>
    </row>
    <row r="4" spans="2:12" ht="18">
      <c r="B4" s="161"/>
      <c r="C4" s="162"/>
      <c r="D4" s="163"/>
    </row>
    <row r="5" spans="2:12" ht="60">
      <c r="B5" s="164" t="s">
        <v>1880</v>
      </c>
      <c r="C5" s="165" t="s">
        <v>1739</v>
      </c>
      <c r="D5" s="163" t="s">
        <v>1881</v>
      </c>
      <c r="F5" s="166" t="s">
        <v>1882</v>
      </c>
      <c r="G5" s="166" t="s">
        <v>1883</v>
      </c>
      <c r="H5" s="166" t="s">
        <v>1884</v>
      </c>
      <c r="I5" s="166" t="s">
        <v>1897</v>
      </c>
    </row>
    <row r="6" spans="2:12">
      <c r="B6" s="161"/>
      <c r="C6" s="167" t="s">
        <v>1179</v>
      </c>
      <c r="D6" s="15">
        <f>D8+D9+D10</f>
        <v>87369855.109999985</v>
      </c>
      <c r="F6" s="168">
        <f>F8+F9+F10</f>
        <v>67752706.159999996</v>
      </c>
      <c r="G6" s="168">
        <f>G8+G9+G10</f>
        <v>19610348.949999999</v>
      </c>
      <c r="H6" s="14">
        <f>H8+H9+H10</f>
        <v>6800</v>
      </c>
      <c r="K6" s="169"/>
      <c r="L6" s="169"/>
    </row>
    <row r="7" spans="2:12">
      <c r="B7" s="161"/>
      <c r="C7" s="170" t="s">
        <v>1740</v>
      </c>
      <c r="D7" s="163"/>
      <c r="L7" s="169"/>
    </row>
    <row r="8" spans="2:12">
      <c r="B8" s="161"/>
      <c r="C8" s="167" t="s">
        <v>1741</v>
      </c>
      <c r="D8" s="15">
        <f>'Anexa 1'!H261</f>
        <v>26581678.609999988</v>
      </c>
      <c r="F8" s="168">
        <f>'Anexa 1'!Q261</f>
        <v>19156202.899999995</v>
      </c>
      <c r="G8" s="168">
        <f>'Anexa 1'!R261</f>
        <v>7425475.71</v>
      </c>
      <c r="H8" s="14">
        <v>0</v>
      </c>
      <c r="L8" s="169"/>
    </row>
    <row r="9" spans="2:12">
      <c r="B9" s="161"/>
      <c r="C9" s="167" t="s">
        <v>1742</v>
      </c>
      <c r="D9" s="15">
        <f>'Anexa 1'!H396</f>
        <v>39983588.219999991</v>
      </c>
      <c r="F9" s="168">
        <f>'Anexa 1'!Q396</f>
        <v>33193914.98</v>
      </c>
      <c r="G9" s="168">
        <f>'Anexa 1'!R396</f>
        <v>6782873.2399999993</v>
      </c>
      <c r="H9" s="14">
        <f>'Anexa 1'!S320</f>
        <v>6800</v>
      </c>
      <c r="K9" s="169"/>
      <c r="L9" s="169"/>
    </row>
    <row r="10" spans="2:12">
      <c r="B10" s="161"/>
      <c r="C10" s="167" t="s">
        <v>1743</v>
      </c>
      <c r="D10" s="15">
        <f>'Anexa 1'!H417</f>
        <v>20804588.280000001</v>
      </c>
      <c r="F10" s="168">
        <f>'Anexa 1'!Q417</f>
        <v>15402588.280000001</v>
      </c>
      <c r="G10" s="168">
        <f>'Anexa 1'!R417</f>
        <v>5402000</v>
      </c>
      <c r="H10" s="14">
        <v>0</v>
      </c>
      <c r="L10" s="169"/>
    </row>
    <row r="11" spans="2:12">
      <c r="B11" s="161"/>
      <c r="C11" s="170"/>
      <c r="D11" s="163"/>
      <c r="L11" s="169"/>
    </row>
    <row r="12" spans="2:12">
      <c r="B12" s="161"/>
      <c r="C12" s="167" t="s">
        <v>1466</v>
      </c>
      <c r="D12" s="15">
        <f>D14+D15+D16</f>
        <v>432578703.5</v>
      </c>
      <c r="F12" s="168">
        <f>F14+F15+F16</f>
        <v>47092258.579999998</v>
      </c>
      <c r="G12" s="168">
        <f>G14+G15+G16</f>
        <v>106098430.02</v>
      </c>
      <c r="H12" s="168">
        <f>H14+H15+H16</f>
        <v>42132888.899999999</v>
      </c>
      <c r="I12" s="168">
        <f>I16</f>
        <v>237255126</v>
      </c>
      <c r="K12" s="169"/>
      <c r="L12" s="169"/>
    </row>
    <row r="13" spans="2:12">
      <c r="B13" s="161"/>
      <c r="C13" s="170" t="s">
        <v>1740</v>
      </c>
      <c r="D13" s="163"/>
      <c r="L13" s="169"/>
    </row>
    <row r="14" spans="2:12">
      <c r="B14" s="161"/>
      <c r="C14" s="167" t="s">
        <v>1741</v>
      </c>
      <c r="D14" s="15">
        <f>'Anexa 1'!H469</f>
        <v>40973372.579999998</v>
      </c>
      <c r="F14" s="168">
        <f>'Anexa 1'!Q469</f>
        <v>29919358.579999998</v>
      </c>
      <c r="G14" s="168">
        <f>'Anexa 1'!R469</f>
        <v>11054014</v>
      </c>
      <c r="H14" s="14">
        <v>0</v>
      </c>
      <c r="K14" s="169"/>
      <c r="L14" s="169"/>
    </row>
    <row r="15" spans="2:12">
      <c r="B15" s="161"/>
      <c r="C15" s="167" t="s">
        <v>1742</v>
      </c>
      <c r="D15" s="15">
        <f>'Anexa 1'!H484</f>
        <v>26870516.920000002</v>
      </c>
      <c r="F15" s="168">
        <f>'Anexa 1'!Q484</f>
        <v>14512900</v>
      </c>
      <c r="G15" s="168">
        <f>'Anexa 1'!R484</f>
        <v>12357616.92</v>
      </c>
      <c r="H15" s="14">
        <v>0</v>
      </c>
      <c r="L15" s="169"/>
    </row>
    <row r="16" spans="2:12">
      <c r="B16" s="161"/>
      <c r="C16" s="167" t="s">
        <v>1743</v>
      </c>
      <c r="D16" s="15">
        <f>'Anexa 1'!H498</f>
        <v>364734814</v>
      </c>
      <c r="F16" s="168">
        <f>'Anexa 1'!Q498</f>
        <v>2660000</v>
      </c>
      <c r="G16" s="168">
        <f>'Anexa 1'!R498</f>
        <v>82686799.099999994</v>
      </c>
      <c r="H16" s="168">
        <f>'Anexa 1'!S498</f>
        <v>42132888.899999999</v>
      </c>
      <c r="I16" s="171">
        <f>'Anexa 1'!T498</f>
        <v>237255126</v>
      </c>
      <c r="K16" s="169"/>
      <c r="L16" s="169"/>
    </row>
    <row r="17" spans="2:11">
      <c r="B17" s="161"/>
      <c r="C17" s="170"/>
      <c r="D17" s="163"/>
    </row>
    <row r="18" spans="2:11">
      <c r="B18" s="164" t="s">
        <v>1885</v>
      </c>
      <c r="C18" s="165" t="s">
        <v>1744</v>
      </c>
      <c r="D18" s="163"/>
    </row>
    <row r="19" spans="2:11">
      <c r="B19" s="161"/>
      <c r="C19" s="172" t="s">
        <v>1179</v>
      </c>
      <c r="D19" s="15">
        <f>D21+D22+D23</f>
        <v>8020549.8799999999</v>
      </c>
      <c r="F19" s="168">
        <f>F21+F22+F23</f>
        <v>6189739.9800000004</v>
      </c>
      <c r="G19" s="168">
        <f>G21+G22+G23</f>
        <v>1830809.9</v>
      </c>
      <c r="H19" s="14">
        <f>H21+H22+H23</f>
        <v>0</v>
      </c>
      <c r="K19" s="169"/>
    </row>
    <row r="20" spans="2:11">
      <c r="B20" s="161"/>
      <c r="C20" s="173" t="s">
        <v>1740</v>
      </c>
      <c r="D20" s="163"/>
    </row>
    <row r="21" spans="2:11">
      <c r="B21" s="161"/>
      <c r="C21" s="172" t="s">
        <v>1741</v>
      </c>
      <c r="D21" s="15">
        <f>'Anexa 1'!H718</f>
        <v>4689123.57</v>
      </c>
      <c r="F21" s="168">
        <f>'Anexa 1'!Q718</f>
        <v>3323036.8400000003</v>
      </c>
      <c r="G21" s="168">
        <f>'Anexa 1'!R718</f>
        <v>1366086.73</v>
      </c>
      <c r="H21" s="14">
        <v>0</v>
      </c>
      <c r="K21" s="169"/>
    </row>
    <row r="22" spans="2:11">
      <c r="B22" s="161"/>
      <c r="C22" s="172" t="s">
        <v>1742</v>
      </c>
      <c r="D22" s="15">
        <f>'Anexa 1'!H782</f>
        <v>2012685.8800000001</v>
      </c>
      <c r="F22" s="168">
        <f>'Anexa 1'!Q782</f>
        <v>1719810.7100000002</v>
      </c>
      <c r="G22" s="168">
        <f>'Anexa 1'!R782</f>
        <v>292875.17000000004</v>
      </c>
      <c r="H22" s="14">
        <v>0</v>
      </c>
      <c r="K22" s="169"/>
    </row>
    <row r="23" spans="2:11">
      <c r="B23" s="161"/>
      <c r="C23" s="172" t="s">
        <v>1743</v>
      </c>
      <c r="D23" s="15">
        <f>'Anexa 1'!H800</f>
        <v>1318740.43</v>
      </c>
      <c r="F23" s="168">
        <f>'Anexa 1'!Q800</f>
        <v>1146892.43</v>
      </c>
      <c r="G23" s="168">
        <f>'Anexa 1'!R800</f>
        <v>171848</v>
      </c>
      <c r="H23" s="14">
        <v>0</v>
      </c>
    </row>
    <row r="24" spans="2:11">
      <c r="B24" s="161"/>
      <c r="C24" s="173"/>
      <c r="D24" s="163"/>
    </row>
    <row r="25" spans="2:11">
      <c r="B25" s="161"/>
      <c r="C25" s="172" t="s">
        <v>1466</v>
      </c>
      <c r="D25" s="15">
        <f>D27+D28+D29</f>
        <v>736463</v>
      </c>
      <c r="F25" s="168">
        <f>F27+F28+F29</f>
        <v>736463</v>
      </c>
      <c r="G25" s="14">
        <v>0</v>
      </c>
      <c r="H25" s="14">
        <v>0</v>
      </c>
    </row>
    <row r="26" spans="2:11">
      <c r="B26" s="161"/>
      <c r="C26" s="173" t="s">
        <v>1740</v>
      </c>
      <c r="D26" s="163"/>
    </row>
    <row r="27" spans="2:11">
      <c r="B27" s="161"/>
      <c r="C27" s="172" t="s">
        <v>1741</v>
      </c>
      <c r="D27" s="15">
        <f>'Anexa 1'!H852</f>
        <v>736463</v>
      </c>
      <c r="F27" s="168">
        <f>'Anexa 1'!Q852</f>
        <v>736463</v>
      </c>
      <c r="G27" s="168">
        <f>'Anexa 1'!R852</f>
        <v>0</v>
      </c>
      <c r="H27" s="14">
        <v>0</v>
      </c>
    </row>
    <row r="28" spans="2:11">
      <c r="B28" s="161"/>
      <c r="C28" s="172" t="s">
        <v>1742</v>
      </c>
      <c r="D28" s="15">
        <v>0</v>
      </c>
      <c r="F28" s="14">
        <v>0</v>
      </c>
      <c r="G28" s="14">
        <v>0</v>
      </c>
      <c r="H28" s="14">
        <v>0</v>
      </c>
    </row>
    <row r="29" spans="2:11">
      <c r="B29" s="161"/>
      <c r="C29" s="172" t="s">
        <v>1743</v>
      </c>
      <c r="D29" s="15">
        <v>0</v>
      </c>
      <c r="F29" s="14">
        <v>0</v>
      </c>
      <c r="G29" s="14">
        <v>0</v>
      </c>
      <c r="H29" s="14">
        <v>0</v>
      </c>
    </row>
    <row r="30" spans="2:11">
      <c r="B30" s="161"/>
      <c r="C30" s="170"/>
      <c r="D30" s="163"/>
    </row>
    <row r="31" spans="2:11">
      <c r="B31" s="161"/>
      <c r="C31" s="174" t="s">
        <v>1745</v>
      </c>
      <c r="D31" s="175">
        <f>D6+D12</f>
        <v>519948558.61000001</v>
      </c>
      <c r="F31" s="176">
        <f>F6+F12</f>
        <v>114844964.73999999</v>
      </c>
      <c r="G31" s="176">
        <f>G6+G12</f>
        <v>125708778.97</v>
      </c>
      <c r="H31" s="176">
        <f>H6+H12</f>
        <v>42139688.899999999</v>
      </c>
      <c r="I31" s="176">
        <f>I16</f>
        <v>237255126</v>
      </c>
      <c r="K31" s="169"/>
    </row>
    <row r="32" spans="2:11">
      <c r="B32" s="161"/>
      <c r="C32" s="174" t="s">
        <v>1886</v>
      </c>
      <c r="D32" s="175">
        <f>D19+D25</f>
        <v>8757012.879999999</v>
      </c>
      <c r="F32" s="176">
        <f>F19+F25</f>
        <v>6926202.9800000004</v>
      </c>
      <c r="G32" s="176">
        <f>G19+G25</f>
        <v>1830809.9</v>
      </c>
      <c r="H32" s="177">
        <v>0</v>
      </c>
      <c r="I32" s="169"/>
    </row>
    <row r="33" spans="2:12">
      <c r="B33" s="161"/>
      <c r="C33" s="174" t="s">
        <v>1747</v>
      </c>
      <c r="D33" s="15">
        <f>D31+D32</f>
        <v>528705571.49000001</v>
      </c>
      <c r="F33" s="168">
        <f>F31+F32</f>
        <v>121771167.72</v>
      </c>
      <c r="G33" s="168">
        <f>SUM(G31:G32)</f>
        <v>127539588.87</v>
      </c>
      <c r="H33" s="168">
        <f>SUM(H31:H32)</f>
        <v>42139688.899999999</v>
      </c>
      <c r="I33" s="168">
        <f>I16</f>
        <v>237255126</v>
      </c>
      <c r="K33" s="169"/>
    </row>
    <row r="34" spans="2:12">
      <c r="B34" s="161"/>
      <c r="C34" s="170" t="s">
        <v>1748</v>
      </c>
      <c r="D34" s="163"/>
    </row>
    <row r="35" spans="2:12">
      <c r="B35" s="161"/>
      <c r="C35" s="167" t="s">
        <v>1749</v>
      </c>
      <c r="D35" s="15">
        <f>D6+D19</f>
        <v>95390404.98999998</v>
      </c>
      <c r="F35" s="178">
        <f>F6+F19</f>
        <v>73942446.140000001</v>
      </c>
      <c r="G35" s="178">
        <f>G6+G19</f>
        <v>21441158.849999998</v>
      </c>
      <c r="H35" s="179">
        <f>H6+H19</f>
        <v>6800</v>
      </c>
      <c r="K35" s="169"/>
    </row>
    <row r="36" spans="2:12">
      <c r="B36" s="161"/>
      <c r="C36" s="167" t="s">
        <v>1750</v>
      </c>
      <c r="D36" s="15">
        <f>D12+D25</f>
        <v>433315166.5</v>
      </c>
      <c r="F36" s="168">
        <f>F12+F25</f>
        <v>47828721.579999998</v>
      </c>
      <c r="G36" s="168">
        <f>G12+G25</f>
        <v>106098430.02</v>
      </c>
      <c r="H36" s="168">
        <f>H12+H25</f>
        <v>42132888.899999999</v>
      </c>
      <c r="I36" s="168">
        <f>I12</f>
        <v>237255126</v>
      </c>
      <c r="K36" s="169"/>
    </row>
    <row r="37" spans="2:12">
      <c r="B37" s="161"/>
      <c r="C37" s="180"/>
      <c r="D37" s="163"/>
    </row>
    <row r="38" spans="2:12" ht="15.75">
      <c r="B38" s="161"/>
      <c r="C38" s="181" t="s">
        <v>1887</v>
      </c>
      <c r="D38" s="182">
        <f>D33</f>
        <v>528705571.49000001</v>
      </c>
      <c r="F38" s="176">
        <f>F33</f>
        <v>121771167.72</v>
      </c>
      <c r="G38" s="176">
        <f>G33</f>
        <v>127539588.87</v>
      </c>
      <c r="H38" s="183">
        <f>H33</f>
        <v>42139688.899999999</v>
      </c>
      <c r="I38" s="176">
        <f>I36</f>
        <v>237255126</v>
      </c>
      <c r="K38" s="18"/>
      <c r="L38" s="169"/>
    </row>
    <row r="39" spans="2:12">
      <c r="B39" s="161"/>
      <c r="C39" s="180"/>
      <c r="D39" s="163"/>
    </row>
    <row r="40" spans="2:12" ht="18">
      <c r="B40" s="161"/>
      <c r="C40" s="162" t="s">
        <v>1888</v>
      </c>
      <c r="D40" s="163"/>
    </row>
    <row r="41" spans="2:12">
      <c r="B41" s="161"/>
      <c r="C41" s="184" t="s">
        <v>920</v>
      </c>
      <c r="D41" s="15">
        <f>'Anexa 2'!F10</f>
        <v>1215190000</v>
      </c>
      <c r="F41" s="168">
        <f>'Anexa 2'!N10</f>
        <v>434090000</v>
      </c>
      <c r="G41" s="185">
        <f>'Anexa 2'!O10</f>
        <v>781100000</v>
      </c>
      <c r="H41" s="14">
        <v>0</v>
      </c>
    </row>
    <row r="42" spans="2:12">
      <c r="B42" s="161"/>
      <c r="C42" s="16" t="s">
        <v>1784</v>
      </c>
      <c r="D42" s="15">
        <f>'Anexa 2'!F16</f>
        <v>800504</v>
      </c>
      <c r="F42" s="186">
        <f>'Anexa 2'!N16</f>
        <v>714504</v>
      </c>
      <c r="G42" s="187">
        <f>'Anexa 2'!O16</f>
        <v>86000</v>
      </c>
      <c r="H42" s="14">
        <v>0</v>
      </c>
    </row>
    <row r="43" spans="2:12">
      <c r="B43" s="161"/>
      <c r="C43" s="16" t="s">
        <v>1889</v>
      </c>
      <c r="D43" s="15">
        <f>'Anexa 2'!F25</f>
        <v>45013000</v>
      </c>
      <c r="F43" s="168">
        <f>'Anexa 2'!N25</f>
        <v>45009100</v>
      </c>
      <c r="G43" s="185">
        <f>'Anexa 2'!O25</f>
        <v>3900</v>
      </c>
      <c r="H43" s="14">
        <v>0</v>
      </c>
    </row>
    <row r="44" spans="2:12" ht="25.5">
      <c r="B44" s="161"/>
      <c r="C44" s="2" t="s">
        <v>1890</v>
      </c>
      <c r="D44" s="15">
        <f>'Anexa 2'!F38</f>
        <v>314073</v>
      </c>
      <c r="F44" s="168">
        <f>'Anexa 2'!N38</f>
        <v>255073</v>
      </c>
      <c r="G44" s="188">
        <f>'Anexa 2'!O38</f>
        <v>59000</v>
      </c>
      <c r="H44" s="14">
        <v>0</v>
      </c>
    </row>
    <row r="45" spans="2:12">
      <c r="B45" s="161"/>
      <c r="C45" s="2" t="s">
        <v>1891</v>
      </c>
      <c r="D45" s="15">
        <f>'Anexa 2'!F47</f>
        <v>250086439</v>
      </c>
      <c r="F45" s="168">
        <f>'Anexa 2'!N47</f>
        <v>250086439</v>
      </c>
      <c r="G45" s="188">
        <f>'Anexa 2'!O47</f>
        <v>0</v>
      </c>
      <c r="H45" s="14">
        <v>0</v>
      </c>
    </row>
    <row r="46" spans="2:12">
      <c r="B46" s="161"/>
      <c r="C46" s="189"/>
      <c r="D46" s="163"/>
      <c r="H46" s="14">
        <v>0</v>
      </c>
    </row>
    <row r="47" spans="2:12" ht="15.75">
      <c r="B47" s="161"/>
      <c r="C47" s="181" t="s">
        <v>1829</v>
      </c>
      <c r="D47" s="182">
        <f>SUM(D41:D46)</f>
        <v>1511404016</v>
      </c>
      <c r="F47" s="176">
        <f>SUM(F41:F46)</f>
        <v>730155116</v>
      </c>
      <c r="G47" s="190">
        <f>SUM(G41:G46)</f>
        <v>781248900</v>
      </c>
      <c r="H47" s="177">
        <v>0</v>
      </c>
    </row>
    <row r="48" spans="2:12">
      <c r="B48" s="161"/>
      <c r="C48" s="180"/>
      <c r="D48" s="163"/>
      <c r="F48" s="158"/>
      <c r="G48" s="158"/>
      <c r="H48" s="158"/>
    </row>
    <row r="49" spans="2:12">
      <c r="B49" s="161"/>
      <c r="C49" s="180"/>
      <c r="D49" s="163"/>
      <c r="F49" s="158"/>
      <c r="G49" s="158"/>
      <c r="H49" s="158"/>
    </row>
    <row r="50" spans="2:12" ht="15.75">
      <c r="B50" s="161"/>
      <c r="C50" s="181" t="s">
        <v>1892</v>
      </c>
      <c r="D50" s="182">
        <f>D47+D38</f>
        <v>2040109587.49</v>
      </c>
      <c r="F50" s="176">
        <f>F38+F47</f>
        <v>851926283.72000003</v>
      </c>
      <c r="G50" s="176">
        <f>G38+G47</f>
        <v>908788488.87</v>
      </c>
      <c r="H50" s="183">
        <f>H38</f>
        <v>42139688.899999999</v>
      </c>
      <c r="I50" s="176">
        <f>I38</f>
        <v>237255126</v>
      </c>
      <c r="K50" s="169"/>
      <c r="L50" s="169"/>
    </row>
    <row r="51" spans="2:12">
      <c r="B51" s="161"/>
      <c r="C51" s="180"/>
      <c r="D51" s="163"/>
    </row>
    <row r="52" spans="2:12">
      <c r="B52" s="161"/>
      <c r="C52" s="180"/>
      <c r="D52" s="163"/>
    </row>
    <row r="53" spans="2:12">
      <c r="B53" s="161"/>
      <c r="C53" s="104" t="s">
        <v>1830</v>
      </c>
      <c r="D53" s="191" t="s">
        <v>1831</v>
      </c>
    </row>
    <row r="54" spans="2:12">
      <c r="B54" s="161"/>
      <c r="C54" s="110"/>
      <c r="D54" s="191"/>
    </row>
    <row r="55" spans="2:12" ht="24">
      <c r="B55" s="161"/>
      <c r="C55" s="110" t="s">
        <v>1893</v>
      </c>
      <c r="D55" s="191" t="s">
        <v>1894</v>
      </c>
    </row>
    <row r="56" spans="2:12">
      <c r="B56" s="161"/>
      <c r="C56" s="110"/>
      <c r="D56" s="191"/>
    </row>
    <row r="57" spans="2:12">
      <c r="B57" s="161"/>
      <c r="C57" s="110" t="s">
        <v>1895</v>
      </c>
      <c r="D57" s="191" t="s">
        <v>1833</v>
      </c>
    </row>
  </sheetData>
  <pageMargins left="0.70866141732283472" right="0.70866141732283472" top="0.74803149606299213" bottom="0.74803149606299213" header="0.31496062992125984" footer="0.31496062992125984"/>
  <pageSetup paperSize="9" scale="80" orientation="landscape"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Anexa 1</vt:lpstr>
      <vt:lpstr>Anexa 2</vt:lpstr>
      <vt:lpstr>Anexa 3</vt:lpstr>
      <vt:lpstr>Centralizator</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Cristina Peride</dc:creator>
  <cp:lastModifiedBy>cristina.peride</cp:lastModifiedBy>
  <cp:lastPrinted>2020-11-11T07:49:42Z</cp:lastPrinted>
  <dcterms:created xsi:type="dcterms:W3CDTF">2019-10-15T05:40:45Z</dcterms:created>
  <dcterms:modified xsi:type="dcterms:W3CDTF">2020-11-11T07:55:08Z</dcterms:modified>
</cp:coreProperties>
</file>